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  <sheet name="SO 180" sheetId="3" r:id="rId3"/>
    <sheet name="SO 190" sheetId="4" r:id="rId4"/>
    <sheet name="VON" sheetId="5" r:id="rId5"/>
  </sheets>
  <definedNames/>
  <calcPr/>
  <webPublishing/>
</workbook>
</file>

<file path=xl/sharedStrings.xml><?xml version="1.0" encoding="utf-8"?>
<sst xmlns="http://schemas.openxmlformats.org/spreadsheetml/2006/main" count="1561" uniqueCount="565">
  <si>
    <t>Firma: Ateliér projektování inženýrských staveb, s.r.o.</t>
  </si>
  <si>
    <t>Rekapitulace ceny</t>
  </si>
  <si>
    <t>Stavba: 23031 - II/107 Všechromy - rekonstrukce silnice a okružních křižovatek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</si>
  <si>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</si>
  <si>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</si>
  <si>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</si>
  <si>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</si>
  <si>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</si>
  <si>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</si>
  <si>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</si>
  <si>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</si>
  <si>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</si>
  <si>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</si>
  <si>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</si>
  <si>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</si>
  <si>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23031</t>
  </si>
  <si>
    <t>II/107 Všechromy - rekonstrukce silnice a okružních křižovatek</t>
  </si>
  <si>
    <t>O</t>
  </si>
  <si>
    <t>Rozpočet:</t>
  </si>
  <si>
    <t>0,00</t>
  </si>
  <si>
    <t>15,00</t>
  </si>
  <si>
    <t>21,00</t>
  </si>
  <si>
    <t>3</t>
  </si>
  <si>
    <t>2</t>
  </si>
  <si>
    <t>SO 101</t>
  </si>
  <si>
    <t>Silnice II/107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</si>
  <si>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</si>
  <si>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</si>
  <si>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</si>
  <si>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</si>
  <si>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</si>
  <si>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</si>
  <si>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</si>
  <si>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</si>
  <si>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</si>
  <si>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</si>
  <si>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</si>
  <si>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</si>
  <si>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</si>
  <si>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</si>
  <si>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</si>
  <si>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</si>
  <si>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</si>
  <si>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</si>
  <si>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</si>
  <si>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</si>
  <si>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</si>
  <si>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a</t>
  </si>
  <si>
    <t>POPLATKY ZA SKLÁDKU</t>
  </si>
  <si>
    <t>T</t>
  </si>
  <si>
    <t>PP</t>
  </si>
  <si>
    <t>zemina, kamenivo, nestmelené vrstvy</t>
  </si>
  <si>
    <t>VV</t>
  </si>
  <si>
    <t>dle pol. 113178: 21,44*2,6=55,744 [A] 
dle pol. 113328: 3159,67*2,1=6 635,307 [B] 
dle pol. 121108: 429,375*1,8=772,875 [C] 
dle pol. 122738: 74,0*1,8=133,200 [D] 
dle pol. 123738: 3685,0*1,8=6 633,000 [E] 
dle pol. 12924: 1090*0,15*2,0=327,000 [F] 
dle pol. 12932: 1180*0,5*1,8=1 062,000 [G] 
dle pol. 12993: 30*0,015*2,0=0,900 [H] 
dle pol. 129957: 90*0,15*2,0=27,000 [I] 
dle pol. 129958: 150*0,18*2,0=54,000 [J] 
dle pol. 12996: 16*0,25*2,0=8,000 [K] 
dle pol. 129971: 49*0,3*2,0=29,400 [L] 
dle pol. 21262: 100*0,2*1,8=36,000 [M] 
Celkem: A+B+C+D+E+F+G+H+I+J+K+L+M=15 774,426 [N]</t>
  </si>
  <si>
    <t>b</t>
  </si>
  <si>
    <t>beton, příp. železobeton</t>
  </si>
  <si>
    <t>dle pol. 113348: 159,9*2,2=351,780 [A] 
dle pol. 11352.a: 647*0,150=97,050 [B] 
dle pol. 11352.b: 40*0,205=8,200 [C] 
dle pol. 96615: 11,0*2,4=26,400 [D] 
dle pol. 96655: 84*0,25*2,4=50,400 [E] 
Celkem: A+B+C+D+E=533,830 [F]</t>
  </si>
  <si>
    <t>014132</t>
  </si>
  <si>
    <t/>
  </si>
  <si>
    <t>POPLATKY ZA SKLÁDKU TYP S-NO (NEBEZPEČNÝ ODPAD)</t>
  </si>
  <si>
    <t>živice ZAS-T4</t>
  </si>
  <si>
    <t>dle pol. 113338: 397,25*2,3=913,675 [A]</t>
  </si>
  <si>
    <t>014212</t>
  </si>
  <si>
    <t>POPLATKY ZA ZEMNÍK - ORNICE</t>
  </si>
  <si>
    <t>pořízení ornice / zeminy schopné zúrodnění dle dispozic zhotovitele</t>
  </si>
  <si>
    <t>dle pol. 18222: 5725*0,15*1,8=1 545,750 [A] 
odpočet výzisku vhodného pro zpětné použití - dle pol. 121104: -429,375*1,8=- 772,875 [B] 
Celkem: A+B=772,875 [C]</t>
  </si>
  <si>
    <t>Zemní práce</t>
  </si>
  <si>
    <t>11120</t>
  </si>
  <si>
    <t>ODSTRANĚNÍ KŘOVIN</t>
  </si>
  <si>
    <t>M2</t>
  </si>
  <si>
    <t>vč. likvidace dřevní hmoty dle dispozic zhotovitele</t>
  </si>
  <si>
    <t>OSTATNÍ 
kácení náletové zeleně (zeleň nevyžadující povolení ke kácení) - celý úsek: 120=120,000 [A]</t>
  </si>
  <si>
    <t>113174</t>
  </si>
  <si>
    <t>ODSTRAN KRYTU ZPEVNĚNÝCH PLOCH Z DLAŽEB KOSTEK, ODVOZ DO 5KM</t>
  </si>
  <si>
    <t>M3</t>
  </si>
  <si>
    <t>vč. odvozu a uložení na meziskládku dle dispozic zhotovitele, vzdálenost uvedena orientačně 
Výpočet celkového vybourání velké dlažby viz. pol. 113178. 
POZN.: Vytřídění a očištění kotek je vykázáno v rámci pol. 587201. Součástí položky je i výběr vhodného materiálu!</t>
  </si>
  <si>
    <t>Materiál vhodný pro zpětné použití - odborný odhad 80% objemu: 107,2*0,8=85,760 [A]</t>
  </si>
  <si>
    <t>7</t>
  </si>
  <si>
    <t>113178</t>
  </si>
  <si>
    <t>ODSTRAN KRYTU ZPEVNĚNÝCH PLOCH Z DLAŽEB KOSTEK, ODVOZ DO 20KM</t>
  </si>
  <si>
    <t>vč. odvozu a uložení na recyklační středisko / trvalou skládku dle dispozic zhotovitele, vzdálenost uvedena orientačně 
POZN.: Vytřídění a očištění kotek je vykázáno v rámci pol. 587201.</t>
  </si>
  <si>
    <t>BOURACÍ A ZEMNÍ PRÁCE 
vybourání stávajícícho ostrůvku z kamenné dlažby (DL 160x160mm) -  
- OK 1 (ostrůvky+prstenec): 330*0,16=52,800 [A] 
- OK 2 (ostrůvky+prstenec): 230*0,16=36,800 [B] 
- OK 3 (prstenec): 110*0,16=17,600 [C] 
Mezisoučet: A+B+C=107,200 [D] 
odpočet materiálu vhodného pro zpětné použití - dle pol. 113174: -85,76=-85,760 [E] 
Celkem: D+E=21,440 [F]</t>
  </si>
  <si>
    <t>8</t>
  </si>
  <si>
    <t>113328</t>
  </si>
  <si>
    <t>ODSTRAN PODKL ZPEVNĚNÝCH PLOCH Z KAMENIVA NESTMEL, ODVOZ DO 20KM</t>
  </si>
  <si>
    <t>vč. odvozu a uložení na recyklační středisko / trvalou skládku dle dispozic zhotovitele, vzdálenost uvedena orientačně 
Pozn. V úseku 2 bylo diagnostikou zjištěno původní štětové jádro cca v hloubce 400 mm pod povrchem. Při opravě komunikace nesmí být štětové jádro porušeno!</t>
  </si>
  <si>
    <t>BOURACÍ A ZEMNÍ PRÁCE 
vybourání zbylých nestmelených vrstev vozovky průměrné tl. - 
- 400 mm - úsek 1 km 6,76200 - km 6,93800: 1910*0,4=764,000 [A] 
- 400 mm - OK 1 (mimo ostrůvky): 1415*0,4=566,000 [B] 
- 400 mm - OK 2 (mimo ostrůvky): 1270*0,4=508,000 [C] 
- 180mm - úsek 2 km 7,01000 - km 7,13000: 945*0,18=170,100 [D] 
- 100mm - OK 3 (navíc v místě nových ostrůvků): 60*0,1=6,000 [E] 
- 415mm - úsek 4 km 7,36000 - km 7,45365: 670*0,415=278,050 [F] 
vybourání zbylých konstrukčních vrstev vozovky pod dlažbou průměrné tl. - 
- 510 mm - OK 1 (ostrůvky+prstenec): 330*0,51=168,300 [G] 
- 510 mm - OK 2 (ostrůvky+prstenec): 230*0,51=117,300 [H] 
- 510 mm - OK 3 (prstenec): 110*0,51=56,100 [I] 
vybourání konstrukčních vrstev tl. 350 mm v místě obnovy nezpevněné pojižditelné plochy - úsek 2 (km 7,100 vpravo): 140*0,35=49,000 [J] 
vybourání zbylých konstrukčních vrstev vozovky průměrné tl. 380 mm - OK 3: 1230*0,38=467,400 [K] 
vybourání zbylých konstručních vrstev sjezdu / chodníku průměrné tl. - 
- 290 mm - km 6,800 vpravo: 30*0,29=8,700 [L] 
- 180 mm - km 6,830 vlevo: 4*0,18=0,720 [M] 
Celkem: A+B+C+D+E+F+G+H+I+J+K+L+M=3 159,670 [N]</t>
  </si>
  <si>
    <t>113338</t>
  </si>
  <si>
    <t>ODSTRAN PODKL ZPEVNĚNÝCH PLOCH S ASFALT POJIVEM, ODVOZ DO 20KM</t>
  </si>
  <si>
    <t>ZAS-T4 
vč. odvozu a uložení na trvalou skládku nebezpečného odpadu dle dispozic zhotovitele, vzdálenost uvedena orientačně</t>
  </si>
  <si>
    <t>BOURACÍ A ZEMNÍ PRÁCE 
vybourání prolévaných vrstev typu penetrační makadam vozovky v průměrné tl. - 
- 70 mm - úsek 1 km 6,76200 - km 6,93800: 1910*0,07=133,700 [A] 
- 70 mm - OK 1 (mimo ostrůvky): 1415*0,07=99,050 [B] 
- 70 mm - OK 2 (mimo ostrůvky): 1270*0,07=88,900 [C] 
- 80 mm - úsek 2 km 7,01000 - km 7,13000: 945*0,08=75,600 [D] 
Celkem: A+B+C+D=397,250 [E]</t>
  </si>
  <si>
    <t>113348</t>
  </si>
  <si>
    <t>ODSTRAN PODKL ZPEVNĚNÝCH PLOCH S CEM POJIVEM, ODVOZ DO 20KM</t>
  </si>
  <si>
    <t>vč. odvozu a uložení na recyklační středisko / trvalou skládku dle dispozic zhotovitele, vzdálenost uvedena orientačně</t>
  </si>
  <si>
    <t>BOURACÍ A ZEMNÍ PRÁCE 
vybourání stmelených podkladních vrstev v průměrné tl. 130 mm - úsek 3 km 7,17000 - km 7,32000: 1230*0,13=159,900 [A]</t>
  </si>
  <si>
    <t>11</t>
  </si>
  <si>
    <t>11352</t>
  </si>
  <si>
    <t>ODSTRANĚNÍ CHODNÍKOVÝCH A SILNIČNÍCH OBRUBNÍKŮ BETONOVÝCH</t>
  </si>
  <si>
    <t>M</t>
  </si>
  <si>
    <t>vč. odvozu a uložení na recyklační středisko / trvalou skládku dle dispozic zhotovitele</t>
  </si>
  <si>
    <t>BOURACÍ A ZEMNÍ PRÁCE 
vybourání betonových obrub (100x250 mm) - 
- OK 1 (ostrůvky+prstenec): 285=285,000 [A] 
- OK 2 (ostrůvky+prstenec): 232=232,000 [B] 
- OK 3 (prstenec): 130=130,000 [C] 
Celkem: A+B+C=647,000 [D]</t>
  </si>
  <si>
    <t>12</t>
  </si>
  <si>
    <t>BOURACÍ A ZEMNÍ PRÁCE 
vybourání silničních betonových obrub (150x250 mm) - km 6,830-6,880 vlevo: 40=40,000 [A]</t>
  </si>
  <si>
    <t>13</t>
  </si>
  <si>
    <t>11372</t>
  </si>
  <si>
    <t>FRÉZOVÁNÍ ZPEVNĚNÝCH PLOCH ASFALTOVÝCH</t>
  </si>
  <si>
    <t>ZAS T1 
vč. odvozu a uskladnění dle dispozic zhotovitele 
POZN.: Povinný odkup frézované zhotovitelem! 
Materiál není odpadem!</t>
  </si>
  <si>
    <t>BOURACÍ A ZEMNÍ PRÁCE 
frézování asfaltových vrstev vozovky v průměrné tl. - 
- 100 mm - úsek 1 km 6,76200 - km 6,93800: 1910*0,1=191,000 [A] 
- 100 mm - OK 1 (mimo ostrůvky): 1415*0,1=141,500 [B] 
- 100 mm - OK 1 (větev od D1): 195*0,1=19,500 [C] 
- 100 mm - OK 2 (mimo ostrůvky): 1270*0,1=127,000 [D] 
- 100 mm - OK 2 (větev od D1): 175*0,1=17,500 [E] 
- 100 mm - napojení na zpevněné plochy: 170*0,1=17,000 [F] 
- 70 mm  (ZAS-T1, až na vrstvu SC) - OK 1 (větev od D1, navíc v místě nového ostrůvku): 60*0,07=4,200 [G] 
- 70 mm  (ZAS-T1, až na vrstvu SC) - OK 2 (větev od D1, navíc v místě nového ostrůvku): 13*0,07=0,910 [H] 
- 60 mm - úsek 2 km 7,01000 - km 7,13000: 945*0,06=56,700 [I] 
- 190 mm - úsek 3 km 7,17000 - km 7,32000: 1230*0,19=233,700 [J] 
- 190 mm - OK 3: 1230*0,19=233,700 [K] 
- 155 mm - úsek 4 km 7,36000 - km 7,45365: 670*0,155=103,850 [L] 
Celkem: A+B+C+D+E+F+G+H+I+J+K+L=1 146,560 [M]</t>
  </si>
  <si>
    <t>14</t>
  </si>
  <si>
    <t>113764</t>
  </si>
  <si>
    <t>FRÉZOVÁNÍ DRÁŽKY PRŮŘEZU DO 400MM2 V ASFALTOVÉ VOZOVCE</t>
  </si>
  <si>
    <t>příprava drážky pro zálivku, vč. vyčištění drážky a likvidace odpadu (rozměry min. 12/25 mm)</t>
  </si>
  <si>
    <t>OSTATNÍ 
Napojení na stav: 150=150,000 [A]</t>
  </si>
  <si>
    <t>15</t>
  </si>
  <si>
    <t>121104</t>
  </si>
  <si>
    <t>SEJMUTÍ ORNICE NEBO LESNÍ PŮDY S ODVOZEM DO 5KM</t>
  </si>
  <si>
    <t>vč. odvozu na meziskládku dle dispozic zhotovitele, vzdálenost uvedena orientačně 
Výpočet celkové skrývky ornice viz. pol. 121108. 
Součástí položky je i výběr vhodného materiálu!</t>
  </si>
  <si>
    <t>Materiál vhodný pro zpětné použití - odborný odhad 50% objemu: 5725*0,15*0,5=429,375 [A]</t>
  </si>
  <si>
    <t>16</t>
  </si>
  <si>
    <t>121108</t>
  </si>
  <si>
    <t>SEJMUTÍ ORNICE NEBO LESNÍ PŮDY S ODVOZEM DO 20KM</t>
  </si>
  <si>
    <t>vč. odvozu na recyklační středisko / trvalou skládku dle dispozic zhotovitele, vzdálenost uvedena orientačně 
předpoklad vrchní část stávajících zatravněných ploch (drn, degradovaná ornice nevhodná pro další použití)</t>
  </si>
  <si>
    <t>BOURACÍ A ZEMNÍ PRÁCE 
odstranění humózních vrstev tl. 150mm v celém úseku: 5725*0,15=858,750 [A] 
odpočet materiálu vhodného pro zpětné použití - dle pol. 121104: -429,375=- 429,375 [B] 
Celkem: A+B=429,375 [C]</t>
  </si>
  <si>
    <t>17</t>
  </si>
  <si>
    <t>122738</t>
  </si>
  <si>
    <t>ODKOPÁVKY A PROKOPÁVKY OBECNÉ TŘ. I, ODVOZ DO 20KM</t>
  </si>
  <si>
    <t>vč. odvozu na recyklační středisko / trvalou skládku dle dispozic zhotovitele, vzdálenost uvedena orientačně (příp. uskladnění na stavbě pro opětovné použití - dle pokynu objednatele)</t>
  </si>
  <si>
    <t>OBNOVA PROPUSTKŮ 
výkop konstrukce stávajícího sjezdu, výkop zeminy pod konstrukčními vrstvami: 74=74,000 [A]</t>
  </si>
  <si>
    <t>18</t>
  </si>
  <si>
    <t>123738</t>
  </si>
  <si>
    <t>ODKOP PRO SPOD STAVBU SILNIC A ŽELEZNIC TŘ. I, ODVOZ DO 20KM</t>
  </si>
  <si>
    <t>vč. odvozu na recyklační středisko / trvalou skládku dle dispozic zhotovitele, vzdálenost uvedena orientačně 
POZN.: Rozsah a způsob sanací bude upřesněn odpovědným geotechnikem stavby na základě průkazních zkoušek a odsouhlasen zástupci technického dozoru stavby a investora!</t>
  </si>
  <si>
    <t>SANACE 
odkop AZ vozovky v tl. 500mm v úsecích s obnovou plné konstrukce (č. 1, 4, 8): 7370*0,5=3 685,000 [A]</t>
  </si>
  <si>
    <t>19</t>
  </si>
  <si>
    <t>125734</t>
  </si>
  <si>
    <t>VYKOPÁVKY ZE ZEMNÍKŮ A SKLÁDEK TŘ. I, ODVOZ DO 5KM</t>
  </si>
  <si>
    <t>doprava vyzískané ornice / zeminy schopné zúrodnění 
vč. dovozu z meziskládky dle dispozic zhotovitele, vzdálenost uvedena orientačně</t>
  </si>
  <si>
    <t>dle pol. 121104: 429,375=429,375 [A]</t>
  </si>
  <si>
    <t>20</t>
  </si>
  <si>
    <t>125738</t>
  </si>
  <si>
    <t>VYKOPÁVKY ZE ZEMNÍKŮ A SKLÁDEK TŘ. I, ODVOZ DO 20KM</t>
  </si>
  <si>
    <t>vč. dopravy ornice / zeminy schopné zúrodnění dle dispozic zhotovitele, vzdálenost uvedena orientačně</t>
  </si>
  <si>
    <t>dle pol. 18222: 5725*0,15=858,750 [A] 
odpočet výzisku vhodného pro zpětné použití - dle pol. 121104: -429,375=- 429,375 [B] 
Celkem: A+B=429,375 [C]</t>
  </si>
  <si>
    <t>21</t>
  </si>
  <si>
    <t>12924</t>
  </si>
  <si>
    <t>ČIŠTĚNÍ KRAJNIC OD NÁNOSU TL. DO 200MM</t>
  </si>
  <si>
    <t>BOURACÍ A ZEMNÍ PRÁCE 
stržení nezpevněné krajnice prům. tl. 150mm v celém úseku: 1090=1 090,000 [A]</t>
  </si>
  <si>
    <t>22</t>
  </si>
  <si>
    <t>12932</t>
  </si>
  <si>
    <t>ČIŠTĚNÍ PŘÍKOPŮ OD NÁNOSU DO 0,5M3/M</t>
  </si>
  <si>
    <t>BOURACÍ A ZEMNÍ PRÁCE 
pročištění a příp. reprofilace stávajících silničních příkopů: 1180=1 180,000 [A]</t>
  </si>
  <si>
    <t>23</t>
  </si>
  <si>
    <t>12970</t>
  </si>
  <si>
    <t>ČIŠTĚNÍ KANALIZAČNÍCH ŠACHET</t>
  </si>
  <si>
    <t>KUS</t>
  </si>
  <si>
    <t>vč. likvidace (malé množství)</t>
  </si>
  <si>
    <t>ODVODNĚNÍ A IS 
pročištění stávající vtokové jímky propustku od usazenin - km 6,940: 1=1,000 [A]</t>
  </si>
  <si>
    <t>24</t>
  </si>
  <si>
    <t>12993</t>
  </si>
  <si>
    <t>ČIŠTĚNÍ POTRUBÍ DN DO 200MM</t>
  </si>
  <si>
    <t>ODVODNĚNÍ A IS 
pročištění stávajícího trubního propustku DN150 tlakovou vodou - km 7,040-7,080: 30=30,000 [A]</t>
  </si>
  <si>
    <t>25</t>
  </si>
  <si>
    <t>129957</t>
  </si>
  <si>
    <t>ČIŠTĚNÍ POTRUBÍ DN DO 500MM</t>
  </si>
  <si>
    <t>ODVODNĚNÍ A IS 
pročištění stávajícího trubního propustku DN500 tlakovou vodou - 
- km 6,830 vlevo: 40=40,000 [A] 
- OK1: 50=50,000 [B] 
Celkem: A+B=90,000 [C]</t>
  </si>
  <si>
    <t>26</t>
  </si>
  <si>
    <t>129958</t>
  </si>
  <si>
    <t>ČIŠTĚNÍ POTRUBÍ DN DO 600MM</t>
  </si>
  <si>
    <t>ODVODNĚNÍ A IS 
pročištění stávajícího trubního propustku / kanalizačního řadu DN600 tlakovou vodou - 
- km 6,840 vpravo: 20=20,000 [A] 
- km 6,860 vpravo: 11=11,000 [B] 
- km km 6,860-6,900: 70=70,000 [C] 
- km 7,290-7,320: 33=33,000 [D] 
- OK3: 16=16,000 [E] 
Celkem: A+B+C+D+E=150,000 [F]</t>
  </si>
  <si>
    <t>27</t>
  </si>
  <si>
    <t>12996</t>
  </si>
  <si>
    <t>ČIŠTĚNÍ POTRUBÍ DN DO 800MM</t>
  </si>
  <si>
    <t>ODVODNĚNÍ A IS 
pročištění stávajícího trubního propustku DN800 tlakovou vodou - km 6,940 vpravo: 16=16,000 [A]</t>
  </si>
  <si>
    <t>28</t>
  </si>
  <si>
    <t>129971</t>
  </si>
  <si>
    <t>ČIŠTĚNÍ POTRUBÍ DN DO 1000MM</t>
  </si>
  <si>
    <t>ODVODNĚNÍ A IS 
pročištění stávajícího trubního propustku / kanalizačního řadu DN900 tlakovou vodou - OK2: 24+25=49,000 [A]</t>
  </si>
  <si>
    <t>29</t>
  </si>
  <si>
    <t>17120</t>
  </si>
  <si>
    <t>ULOŽENÍ SYPANINY DO NÁSYPŮ A NA SKLÁDKY BEZ ZHUTNĚNÍ</t>
  </si>
  <si>
    <t>meziskládka - 
- dle pol. 121104: 429,375=429,375 [A] 
recyklační středisko / trvalá skládka - 
- dle pol. 121108: 429,375=429,375 [B] 
- dle pol. 122738: 74,0=74,000 [C] 
- dle pol. 123738: 3685,0=3 685,000 [D] 
Celkem: A+B+C+D=4 617,750 [E]</t>
  </si>
  <si>
    <t>30</t>
  </si>
  <si>
    <t>17180</t>
  </si>
  <si>
    <t>ULOŽENÍ SYPANINY DO NÁSYPŮ Z NAKUPOVANÝCH MATERIÁLŮ</t>
  </si>
  <si>
    <t>nový materiál, vhodný do aktivní zóny 
POZN.: Rozsah a způsob sanací bude upřesněn odpovědným geotechnikem stavby na základě průkazních zkoušek a odsouhlasen zástupci technického dozoru stavby a investora!</t>
  </si>
  <si>
    <t>SANACE 
násyp AZ vozovky v tl. 500mm v úsecích s obnovou plné konstrukce (č. 1, 4, 8): 7370*0,5=3 685,000 [A]</t>
  </si>
  <si>
    <t>31</t>
  </si>
  <si>
    <t>17481</t>
  </si>
  <si>
    <t>ZÁSYP JAM A RÝH Z NAKUPOVANÝCH MATERIÁLŮ</t>
  </si>
  <si>
    <t>ŠD fr. 0/32</t>
  </si>
  <si>
    <t>OBNOVA PROPUSTKŮ 
zásyp potrubí propustků, hutněno po vrstvách: 26=26,000 [A]</t>
  </si>
  <si>
    <t>32</t>
  </si>
  <si>
    <t>18110</t>
  </si>
  <si>
    <t>ÚPRAVA PLÁNĚ SE ZHUTNĚNÍM V HORNINĚ TŘ. I</t>
  </si>
  <si>
    <t>Úprava a hutnění pláně / parapláně vozovky a ostatních zpevněných ploch</t>
  </si>
  <si>
    <t>dle výměr podkladních ŠD - 
- pol. 56334: 4,0=4,000 [A] 
- pol. 56335: 1036,25=1 036,250 [B] 
- pol. 56336: 7609,25=7 609,250 [C] 
Celkem: A+B+C=8 649,500 [D]</t>
  </si>
  <si>
    <t>33</t>
  </si>
  <si>
    <t>18130</t>
  </si>
  <si>
    <t>ÚPRAVA PLÁNĚ BEZ ZHUTNĚNÍ</t>
  </si>
  <si>
    <t>Urovnání plochy pro ohumusování – příprava podkladu</t>
  </si>
  <si>
    <t>dle pol. 18222: 5725=5 725,000 [A]</t>
  </si>
  <si>
    <t>34</t>
  </si>
  <si>
    <t>18215</t>
  </si>
  <si>
    <t>ÚPRAVA POVRCHŮ SROVNÁNÍM ÚZEMÍ V TL DO 0,50M</t>
  </si>
  <si>
    <t>OBNOVA PROPUSTKŮ 
úprava zeminy pod štěrkopískovým lože do sklonu, zhutnění: 20=20,000 [A]</t>
  </si>
  <si>
    <t>35</t>
  </si>
  <si>
    <t>18222</t>
  </si>
  <si>
    <t>ROZPROSTŘENÍ ORNICE VE SVAHU V TL DO 0,15M</t>
  </si>
  <si>
    <t>přev. svah</t>
  </si>
  <si>
    <t>DOKONČUJÍCÍ PRÁCE 
terénní úpravy, ohumusování tl. 150 mm: 5725=5 725,000 [A]</t>
  </si>
  <si>
    <t>36</t>
  </si>
  <si>
    <t>18242</t>
  </si>
  <si>
    <t>ZALOŽENÍ TRÁVNÍKU HYDROOSEVEM NA ORNICI</t>
  </si>
  <si>
    <t>příp. ruční osev</t>
  </si>
  <si>
    <t>37</t>
  </si>
  <si>
    <t>18247</t>
  </si>
  <si>
    <t>OŠETŘOVÁNÍ TRÁVNÍKU</t>
  </si>
  <si>
    <t>Údržba zatravněných ploch do předání správci</t>
  </si>
  <si>
    <t>38</t>
  </si>
  <si>
    <t>18481</t>
  </si>
  <si>
    <t>OCHRANA STROMŮ BEDNĚNÍM</t>
  </si>
  <si>
    <t>prům. rozvinuté plochy bednění do 10 m2</t>
  </si>
  <si>
    <t>OSTATNÍ 
ochrana stávajících stromů dřeveným bedněním - celý úsek: 33*10,0=330,000 [A]</t>
  </si>
  <si>
    <t>Základy</t>
  </si>
  <si>
    <t>39</t>
  </si>
  <si>
    <t>21197</t>
  </si>
  <si>
    <t>OPLÁŠTĚNÍ ODVODŇOVACÍCH ŽEBER Z GEOTEXTILIE</t>
  </si>
  <si>
    <t>opláštění rýhy trativodu r.š. do 2,0m</t>
  </si>
  <si>
    <t>dle pol. 21262: 100*2,0=200,000 [A]</t>
  </si>
  <si>
    <t>40</t>
  </si>
  <si>
    <t>21262</t>
  </si>
  <si>
    <t>TRATIVODY KOMPLET Z TRUB Z PLAST HMOT DN DO 100MM</t>
  </si>
  <si>
    <t>vč. odvozu a uložení výkopku rýhy na recyklační středisko / trvalou skládku dle dispozic zhotovitele</t>
  </si>
  <si>
    <t>ODVODNĚNÍ A IS 
podélná štěrková drenáž, včetně trubky PVC DN100, dodávky a osazení, včetně napojení do stávající kanalizační šachty: 100=100,000 [A]</t>
  </si>
  <si>
    <t>41</t>
  </si>
  <si>
    <t>21461</t>
  </si>
  <si>
    <t>SEPARAČNÍ GEOTEXTILIE</t>
  </si>
  <si>
    <t>POZN.: V případě sanace AZ bude separační geotextilie v úrovni parapláně.</t>
  </si>
  <si>
    <t>NAVRHOVANÉ KONSTRUKCE 
separační geotextilie v úrovni zemní pláně: 7370*1,15=8 475,500 [A]</t>
  </si>
  <si>
    <t>Vodorovné konstrukce</t>
  </si>
  <si>
    <t>42</t>
  </si>
  <si>
    <t>45131A</t>
  </si>
  <si>
    <t>PODKLADNÍ A VÝPLŇOVÉ VRSTVY Z PROSTÉHO BETONU C20/25</t>
  </si>
  <si>
    <t>lože vykázáno nad rámec pol. ukládky dlažeb na MC - beton C20/25nXF3, tl. 100mm, resp. 200mm, vč. rezervy výměry na nerovnost podkladu prům. 5%, resp. 10%</t>
  </si>
  <si>
    <t>NAVRHOVANÉ KONSTRUKCE 
provedení nové konstrukce s krytem z kamenné žulové dlažby (tl. 670 mm) - ostrůvky, prstenec - lože tl.100mm - 
- OK 1: 340*0,1*1,05=35,700 [A] 
- OK 2: 245*0,1*1,05=25,725 [B] 
- OK 3: 165*0,1*1,05=17,325 [C] 
provedení nové konstrukce s krytem z kamenné žulové dlažby (tl. 560 mm) - přídlažba/srpovitá krajnice - lože tl. 200mm - 
- OK 1: 40*0,2*1,05=8,400 [D] 
- OK 2: 45*0,2*1,05=9,450 [E] 
- OK 3: 40*0,2*1,05=8,400 [F] 
provedení nové konstrukce s krytem z kamenné žulové dlažby (tl. 260 mm) - ostrůvek na větvi od D1  - lože tl. (min.)100mm 
- OK 1: 60*0,1*1,1=6,600 [G] 
- OK 2: 13*0,1*1,1=1,430 [H] 
Mezisoučet: A+B+C+D+E+F+G+H=113,030 [I]</t>
  </si>
  <si>
    <t>43</t>
  </si>
  <si>
    <t>beton C20/25nXF3</t>
  </si>
  <si>
    <t>OBNOVA PROPUSTKŮ 
betonové lože: 4=4,000 [A]</t>
  </si>
  <si>
    <t>44</t>
  </si>
  <si>
    <t>451366</t>
  </si>
  <si>
    <t>VÝZTUŽ PODKL VRSTEV Z KARI-SÍTÍ</t>
  </si>
  <si>
    <t>kari síť s okem 100x100mm, průměr 8mm (7,9 kg/m2, ve 2 vrstvách, včetně úpravy (stříhání) do požadovaných rozměrů</t>
  </si>
  <si>
    <t>NAVRHOVANÉ KONSTRUKCE 
do vrstvy SC na prstencích a do bet. lože na přídlažbě (2 vrstvy š. 0,5m): 2*550*7,9/1000*1,15=9,994 [A] 
do bet. lože štěrbinových žlabů: 2*(68+16)*0,5*7,9/1000*1,15=0,763 [B] 
Celkem: A+B=10,757 [C]</t>
  </si>
  <si>
    <t>45</t>
  </si>
  <si>
    <t>45157</t>
  </si>
  <si>
    <t>PODKLADNÍ A VÝPLŇOVÉ VRSTVY Z KAMENIVA TĚŽENÉHO</t>
  </si>
  <si>
    <t>ŠP fr. 0/8 ; tl. 100mm</t>
  </si>
  <si>
    <t>ODVODNĚNÍ A IS 
podkladní vrstva pod zpevnění dna příkopu  
- dlažbou z lomového kamene - km 6,860 vpravo: 15*0,1=1,500 [A] 
- žlabovkami - OK1: 40*0,1=4,000 [B] 
- žlabovkami - OK2: 42*0,1=4,200 [C] 
Mezisoučet: A+B+C=9,700 [D] 
OBNOVA PROPUSTKŮ 
štěrkopískové lože: 20*0,1=2,000 [E] 
Celkem: D+E=11,700 [F]</t>
  </si>
  <si>
    <t>Komunikace</t>
  </si>
  <si>
    <t>46</t>
  </si>
  <si>
    <t>562141</t>
  </si>
  <si>
    <t>VOZOVKOVÉ VRSTVY Z MATERIÁLŮ STABIL CEMENTEM TŘ I TL DO 200MM</t>
  </si>
  <si>
    <t>SC C3/4 (SCI) ; tl. 160mm 
POZN.: Výměra vč. rozšíření podkladních vrstev pod krajnice prům. o 8%.</t>
  </si>
  <si>
    <t>NAVRHOVANÉ KONSTRUKCE 
provedení nové konstrukce vozovky D0-N-5, TDZ III, P III (tl. 570 mm) 
- úsek 1 km 6,76200 - km 6,93800: 1910*1,08=2 062,800 [A] 
- OK 1 (mimo ostrůvky): 1415*1,08=1 528,200 [B] 
- OK 2 (mimo ostrůvky): 1270*1,08=1 371,600 [C] 
- OK 3 (mimo ostrůvky): 1230*1,08=1 328,400 [D] 
- úsek 4 km 7,36000 - km 7,45365: 670*1,08=723,600 [E] 
Mezisoučet: A+B+C+D+E=7 014,600 [F] 
provedení nové konstrukce vozovky D0-N-5, TDZ III, P III (tl. 320 mm) - 
- úsek 2 km 7,01000 - km 7,13000: 945*1,08=1 020,600 [G] 
- úsek 3 km 7,17000 - km 7,32000: 1230*1,08=1 328,400 [H] 
Mezisoučet: G+H=2 349,000 [I] 
Celkem: F+I=9 363,600 [J]</t>
  </si>
  <si>
    <t>47</t>
  </si>
  <si>
    <t>562151</t>
  </si>
  <si>
    <t>VOZOVKOVÉ VRSTVY Z MATERIÁLŮ STABIL CEMENTEM TŘ I TL DO 250MM</t>
  </si>
  <si>
    <t>SC C3/4 (SCI) ; tl. 210mm</t>
  </si>
  <si>
    <t>NAVRHOVANÉ KONSTRUKCE 
provedení nové konstrukce s krytem z kamenné žulové dlažby (tl. 670 mm) - ostrůvky, prstenec - 
- OK 1: 340=340,000 [A] 
- OK 2: 245=245,000 [B] 
- OK 3: 165=165,000 [C] 
Celkem: A+B+C=750,000 [D]</t>
  </si>
  <si>
    <t>48</t>
  </si>
  <si>
    <t>56334</t>
  </si>
  <si>
    <t>VOZOVKOVÉ VRSTVY ZE ŠTĚRKODRTI TL. DO 200MM</t>
  </si>
  <si>
    <t>ŠDA 0/63 ; tl. (min.) 150mm</t>
  </si>
  <si>
    <t>NAVRHOVANÉ KONSTRUKCE 
provedení nové konstrukce chodníku - km 6,830 vlevo: 4,0=4,000 [A]</t>
  </si>
  <si>
    <t>49</t>
  </si>
  <si>
    <t>56335</t>
  </si>
  <si>
    <t>VOZOVKOVÉ VRSTVY ZE ŠTĚRKODRTI TL. DO 250MM</t>
  </si>
  <si>
    <t>ŠDA 0/63 ; tl. (min.) 200mm 
POZN.: Výměra vč. příp. rozšíření podkladních vrstev pod obruby, rezervy na vyrovnání spádu komunikace a na příp. nerovnost podkladu celkem prům. o 15%.</t>
  </si>
  <si>
    <t>NAVRHOVANÉ KONSTRUKCE 
provedení nové konstrukce s krytem z kamenné žulové dlažby (tl. 670 mm) - ostrůvky, prstenec - 
- OK 1: 340*1,15=391,000 [A] 
- OK 2: 245*1,15=281,750 [B] 
- OK 3: 165*1,15=189,750 [C] 
provedení nové konstrukce s krytem z kamenné žulové dlažby (tl. 560 mm) - přídlažba/srpovitá krajnice 
- OK 1: 40*1,15=46,000 [D] 
- OK 2: 45*1,15=51,750 [E] 
- OK 3: 40*1,15=46,000 [F] 
Mezisoučet: A+B+C+D+E+F=1 006,250 [G] 
provedení nové konstrukce sjezdu - km 6,800 vpravo: 30,0=30,000 [H] 
Celkem: G+H=1 036,250 [I]</t>
  </si>
  <si>
    <t>50</t>
  </si>
  <si>
    <t>56336</t>
  </si>
  <si>
    <t>VOZOVKOVÉ VRSTVY ZE ŠTĚRKODRTI TL. DO 300MM</t>
  </si>
  <si>
    <t>ŠDA 0/63 ; tl. (min.) 250mm 
POZN.: Výměra vč. příp. rozšíření podkladních vrstev pod obruby a krajnice, rezervy na vyrovnání spádu komunikace a na příp. nerovnost podkladu celkem prům. o 15%.</t>
  </si>
  <si>
    <t>NAVRHOVANÉ KONSTRUKCE 
provedení nové konstrukce vozovky D0-N-5, TDZ III, P III (tl. 570 mm) 
- úsek 1 km 6,76200 - km 6,93800: 1910*1,15=2 196,500 [A] 
- OK 1 (mimo ostrůvky): 1415*1,15=1 627,250 [B] 
- OK 2 (mimo ostrůvky): 1270*1,15=1 460,500 [C] 
- OK 3 (mimo ostrůvky): 1230*1,15=1 414,500 [D] 
- úsek 4 km 7,36000 - km 7,45365: 670*1,15=770,500 [E] 
Mezisoučet: A+B+C+D+E=7 469,250 [F] 
provedení nové konstrukce nezpevněné pojížditelné plochy: 140=140,000 [G] 
Celkem: F+G=7 609,250 [H]</t>
  </si>
  <si>
    <t>51</t>
  </si>
  <si>
    <t>56362</t>
  </si>
  <si>
    <t>VOZOVKOVÉ VRSTVY Z RECYKLOVANÉHO MATERIÁLU TL DO 100MM</t>
  </si>
  <si>
    <t>R-mat ; tl. 100mm 
POZN.: Při frézování stávajících vrstev ZAS-T1 na optimální frakci možno použít výzisk ze stavby. Materiál musí být odsouhlasen TDI!</t>
  </si>
  <si>
    <t>NAVRHOVANÉ KONSTRUKCE 
provedení nové konstrukce nezpevněné pojížditelné plochy: 140=140,000 [A]</t>
  </si>
  <si>
    <t>52</t>
  </si>
  <si>
    <t>56962</t>
  </si>
  <si>
    <t>ZPEVNĚNÍ KRAJNIC Z RECYKLOVANÉHO MATERIÁLU TL DO 100MM</t>
  </si>
  <si>
    <t>NAVRHOVANÉ KONSTRUKCE 
zpevnění zemní krajnice: 1090=1 090,000 [A]</t>
  </si>
  <si>
    <t>53</t>
  </si>
  <si>
    <t>572123</t>
  </si>
  <si>
    <t>INFILTRAČNÍ POSTŘIK Z EMULZE DO 1,0KG/M2</t>
  </si>
  <si>
    <t>PI-C ; 0,80 kg/m2 
POZN.: Výměra vč. rozšíření podkladních vrstev pod krajnice prům. o 8%.</t>
  </si>
  <si>
    <t>54</t>
  </si>
  <si>
    <t>572214</t>
  </si>
  <si>
    <t>SPOJOVACÍ POSTŘIK Z MODIFIK EMULZE DO 0,5KG/M2</t>
  </si>
  <si>
    <t>PS-CP ; 0,35 kg/m2 
POZN.: Výměra vč. rozšíření podkladních vrstev pod krajnice prům. o 2%, resp. 4%.</t>
  </si>
  <si>
    <t>NAVRHOVANÉ KONSTRUKCE 
provedení nové konstrukce vozovky D0-N-5, TDZ III, P III (tl. 570 mm) 
- úsek 1 km 6,76200 - km 6,93800: 1910*1,02+1910*1,04=3 934,600 [A] 
- OK 1 (mimo ostrůvky): 1415*1,02+1415*1,04=2 914,900 [B] 
- OK 2 (mimo ostrůvky): 1270*1,02+1270*1,04=2 616,200 [C] 
- OK 3 (mimo ostrůvky): 1230*1,02+1230*1,04=2 533,800 [D] 
- úsek 4 km 7,36000 - km 7,45365: 670*1,02+670*1,04=1 380,200 [E] 
Mezisoučet: A+B+C+D+E=13 379,700 [F] 
provedení nové konstrukce vozovky D0-N-5, TDZ III, P III (tl. 320 mm) - 
- úsek 2 km 7,01000 - km 7,13000: 945*1,02+945*1,04=1 946,700 [G] 
- úsek 3 km 7,17000 - km 7,32000: 1230*1,02+1230*1,04=2 533,800 [H] 
Mezisoučet: G+H=4 480,500 [I] 
Celkem: F+I=17 860,200 [J]</t>
  </si>
  <si>
    <t>55</t>
  </si>
  <si>
    <t>574D56.R</t>
  </si>
  <si>
    <t>ASFALTOVÝ BETON PRO LOŽNÍ VRSTVY MODIFIK ACL 16+, 16S TL. 60MM S 3D VÝZTUŽÍ</t>
  </si>
  <si>
    <t>ACL 16+ PMB 25/55-65 ; tl. 60mm ; asfaltová směs bude dodatečně modifikována 3D rozptýlenou výztuží (aramidová vlákna) v množství 0,5 kg/t směsi. 
POZN.: Výměra vč. rozšíření podkladních vrstev pod krajnice prům. o 2%.</t>
  </si>
  <si>
    <t>NAVRHOVANÉ KONSTRUKCE 
provedení nové konstrukce vozovky D0-N-5, TDZ III, P III (tl. 570 mm) 
- úsek 1 km 6,76200 - km 6,93800: 1910*1,02=1 948,200 [A] 
- OK 1 (mimo ostrůvky): 1415*1,02=1 443,300 [B] 
- OK 2 (mimo ostrůvky): 1270*1,02=1 295,400 [C] 
- OK 3 (mimo ostrůvky): 1230*1,02=1 254,600 [D] 
- úsek 4 km 7,36000 - km 7,45365: 670*1,02=683,400 [E] 
Mezisoučet: A+B+C+D+E=6 624,900 [F] 
provedení nové konstrukce vozovky D0-N-5, TDZ III, P III (tl. 320 mm) - 
- úsek 2 km 7,01000 - km 7,13000: 945*1,02=963,900 [G] 
- úsek 3 km 7,17000 - km 7,32000: 1230*1,02=1 254,600 [H] 
Mezisoučet: G+H=2 218,500 [I] 
Celkem: F+I=8 843,400 [J]</t>
  </si>
  <si>
    <t>56</t>
  </si>
  <si>
    <t>574E56</t>
  </si>
  <si>
    <t>ASFALTOVÝ BETON PRO PODKLADNÍ VRSTVY ACP 16+, 16S TL. 60MM</t>
  </si>
  <si>
    <t>ACP 16+ 50/70 ; tl. 60mm 
POZN.: Výměra vč. rozšíření podkladních vrstev pod krajnice prům. o 4%.</t>
  </si>
  <si>
    <t>NAVRHOVANÉ KONSTRUKCE 
provedení nové konstrukce vozovky D0-N-5, TDZ III, P III (tl. 570 mm) 
- úsek 1 km 6,76200 - km 6,93800: 1910*1,04=1 986,400 [A] 
- OK 1 (mimo ostrůvky): 1415*1,04=1 471,600 [B] 
- OK 2 (mimo ostrůvky): 1270*1,04=1 320,800 [C] 
- OK 3 (mimo ostrůvky): 1230*1,04=1 279,200 [D] 
- úsek 4 km 7,36000 - km 7,45365: 670*1,04=696,800 [E] 
Mezisoučet: A+B+C+D+E=6 754,800 [F] 
provedení nové konstrukce vozovky D0-N-5, TDZ III, P III (tl. 320 mm) - 
- úsek 2 km 7,01000 - km 7,13000: 945*1,04=982,800 [G] 
- úsek 3 km 7,17000 - km 7,32000: 1230*1,04=1 279,200 [H] 
Mezisoučet: G+H=2 262,000 [I] 
Celkem: F+I=9 016,800 [J]</t>
  </si>
  <si>
    <t>57</t>
  </si>
  <si>
    <t>574J54.R</t>
  </si>
  <si>
    <t>ASFALTOVÝ KOBEREC MASTIXOVÝ MODIFIK SMA 11+, 11S TL. 40MM S 3D VÝZTUŽÍ</t>
  </si>
  <si>
    <t>SMA 11+ PMB 25/55-65 ; tl. 40mm ; asfaltová směs bude dodatečně modifikována 3D rozptýlenou výztuží (aramidová vlákna) v množství 0,5 kg/t směsi.</t>
  </si>
  <si>
    <t>NAVRHOVANÉ KONSTRUKCE 
provedení nové konstrukce vozovky D0-N-5, TDZ III, P III (tl. 570 mm) 
- úsek 1 km 6,76200 - km 6,93800: 1910=1 910,000 [A] 
- OK 1 (mimo ostrůvky): 1415=1 415,000 [B] 
- OK 2 (mimo ostrůvky): 1270=1 270,000 [C] 
- OK 3 (mimo ostrůvky): 1230=1 230,000 [D] 
- úsek 4 km 7,36000 - km 7,45365: 670*1,04=696,800 [E] 
Mezisoučet: A+B+C+D+E=6 521,800 [F] 
provedení nové konstrukce vozovky D0-N-5, TDZ III, P III (tl. 320 mm) - 
- úsek 2 km 7,01000 - km 7,13000: 945=945,000 [G] 
- úsek 3 km 7,17000 - km 7,32000: 1230=1 230,000 [H] 
Mezisoučet: G+H=2 175,000 [I] 
Celkem: F+I=8 696,800 [J]</t>
  </si>
  <si>
    <t>58</t>
  </si>
  <si>
    <t>576411</t>
  </si>
  <si>
    <t>POSYP KAMENIVEM OBALOVANÝM 2KG/M2</t>
  </si>
  <si>
    <t>předobalované kamenivé ; 1,5 kg/m2</t>
  </si>
  <si>
    <t>dle pol. 574J54: 8696,8=8 696,800 [A]</t>
  </si>
  <si>
    <t>59</t>
  </si>
  <si>
    <t>58212</t>
  </si>
  <si>
    <t>DLÁŽDĚNÉ KRYTY Z VELKÝCH KOSTEK DO LOŽE Z MC</t>
  </si>
  <si>
    <t>Dlažba z přírodního kamene, kostka velká 160/160mm s vyspárováním MC25 XF4 ; lože z betonu vykázáno zvlášť</t>
  </si>
  <si>
    <t>NAVRHOVANÉ KONSTRUKCE 
provedení nové konstrukce s krytem z kamenné žulové dlažby (tl. 670 mm) - ostrůvky, prstenec - 
- OK 1: 340=340,000 [A] 
- OK 2: 245=245,000 [B] 
- OK 3: 165=165,000 [C] 
provedení nové konstrukce s krytem z kamenné žulové dlažby (tl. 560 mm) - přídlažba/srpovitá krajnice 
- OK 1: 40=40,000 [D] 
- OK 2: 45=45,000 [E] 
- OK 3: 40=40,000 [F] 
provedení nové konstrukce s krytem z kamenné žulové dlažby (tl. 260 mm) - ostrůvek na větvi od D1  
- OK 1: 60=60,000 [G] 
- OK 2: 13=13,000 [H] 
Mezisoučet: A+B+C+D+E+F+G+H=948,000 [I] 
odpočet materiálu vhodného pro zpětné použití - dle pol. 113174: -85,76/0,16=- 536,000 [J] 
Celkem: I+J=412,000 [K]</t>
  </si>
  <si>
    <t>60</t>
  </si>
  <si>
    <t>587201</t>
  </si>
  <si>
    <t>PŘEDLÁŽDĚNÍ KRYTU Z VELKÝCH KOSTEK</t>
  </si>
  <si>
    <t>zahrnuje vytřídění, očištění vybouraných kostek a novou pokládku dlažby (s vyspárováním MC25 XF4). vč. naložení a dopravy dlažby z meziskládky. 
POZN.: Vybourání s přesunem dlažby na meziskládku a nové betonové lože vykázány zvlášť (z důvodu větší pracnosti při očištění a vytřídění kostek).</t>
  </si>
  <si>
    <t>NAVRHOVANÉ KONSTRUKCE 
Pokládka dlažby z výzisku - viz pol. 113174: 85,76/0,16=536,000 [A]</t>
  </si>
  <si>
    <t>61</t>
  </si>
  <si>
    <t>587206</t>
  </si>
  <si>
    <t>PŘEDLÁŽDĚNÍ KRYTU Z BETONOVÝCH DLAŽDIC SE ZÁMKEM</t>
  </si>
  <si>
    <t>zahrnuje vybourání, vytřídění, novou pokládku (s vyspárováním) do lože z drceného kameniva fr. 4/8 L tl. 30mm, zahrnuje i případné přesuny dlažby před provedením nových ploch (meziskládka) - malý rozsah</t>
  </si>
  <si>
    <t>BOURACÍ + NAVRHOVANÉ KONSTRUKCE 
vybourání stávajícího krytu chodníku z betonové zámkové dlažby a následná zpětná ukládka - km 6,830 vlevo: 4,0=4,000 [A]</t>
  </si>
  <si>
    <t>62</t>
  </si>
  <si>
    <t>zahrnuje vybourání, vytřídění, novou pokládku (s vyspárováním) do lože z drceného kameniva fr. 4/8 L tl. 40mm, zahrnuje i případné přesuny dlažby před provedením nových ploch (meziskládka) - malý rozsah</t>
  </si>
  <si>
    <t>BOURACÍ + NAVRHOVANÉ KONSTRUKCE 
vybourání stávajícího krytu sjezdu z betonové zámkové dlažby a následná zpětná ukládka - km 6,800 vpravo: 30,0=30,000 [A]</t>
  </si>
  <si>
    <t>Úpravy povrchů, podlahy, výplně otvorů</t>
  </si>
  <si>
    <t>63</t>
  </si>
  <si>
    <t>626112</t>
  </si>
  <si>
    <t>REPROFILACE PODHLEDŮ, SVISLÝCH PLOCH SANAČNÍ MALTOU JEDNOVRST TL 20MM</t>
  </si>
  <si>
    <t>odhadem prům. do 5 m2 / ks, příp. vícevrstvé ošetření - čerpáno dle pokynu objednatele</t>
  </si>
  <si>
    <t>OSTATNÍ 
sanace kolmého čela propustku - celý úsek: 10*5,0=50,000 [A]</t>
  </si>
  <si>
    <t>Potrubí</t>
  </si>
  <si>
    <t>64</t>
  </si>
  <si>
    <t>87434.R</t>
  </si>
  <si>
    <t>PŘÍPOJKA Z POTRUBÍ Z TRUB PLASTOVÝCH ODPADNÍCH DN DO 200MM</t>
  </si>
  <si>
    <t>Kompletní provedení vč. výkopu rýhy, dodávky a ukládky potrubí vč. všech tvarovek, napojení, lože, obsypu a zpětného zásypu rýhy se zhutněním</t>
  </si>
  <si>
    <t>ODVODNĚNÍ A IS 
nová přípojka PP DN 200 uliční vpusti - 
- klasické (OK1): 21=21,000 [A] 
- štěrbinového žlabu - km 6,850-6,900 vlevo: 7,5=7,500 [B] 
Celkem: A+B=28,500 [C]</t>
  </si>
  <si>
    <t>65</t>
  </si>
  <si>
    <t>89712</t>
  </si>
  <si>
    <t>VPUSŤ KANALIZAČNÍ ULIČNÍ KOMPLETNÍ Z BETONOVÝCH DÍLCŮ</t>
  </si>
  <si>
    <t>základní sestava UV s kalovým košem a přímým odtokem 
mříž 500x500 DN400 160 mm 
vyrovnávací prstenec 60 mm 
horní skruž 570 mm 
středová skruž 195 mm 
dno s výtokem DN200 370 mm 
= celkem 1355 mm 
(kalový koš pozink výšky 600 mm)</t>
  </si>
  <si>
    <t>ODVODNĚNÍ A IS 
nová betonová uliční vpust s litinovou mříží 500x500mm, základní sestava s kalovým košem a přímým odtokem (OK1): 1=1,000 [A]</t>
  </si>
  <si>
    <t>66</t>
  </si>
  <si>
    <t>897625</t>
  </si>
  <si>
    <t>VPUSŤ ŠTĚRBINOVÝCH ŽLABŮ Z BETON DÍLCŮ SV. ŠÍŘKY DO 300MM</t>
  </si>
  <si>
    <t>kompletní vč. lože, opěry a příp,. zemních prací (malé množství)</t>
  </si>
  <si>
    <t>ODVODNĚNÍ A IS 
nové betonové uliční vpusti pro štěrbinové žlaby š. 300 mm s lininovou mříží, únosnost D400 do betonového lože C20/25nXF3 - km 6,850-6,900 vlevo: 3=3,000 [A]</t>
  </si>
  <si>
    <t>67</t>
  </si>
  <si>
    <t>899122</t>
  </si>
  <si>
    <t>MŘÍŽE LITINOVÉ SAMOSTATNÉ</t>
  </si>
  <si>
    <t>vč. sanace a vyčištění vtokového objektu (malé množství)</t>
  </si>
  <si>
    <t>OSTATNÍ 
osazení vtokového objektu litinovou mříží, vč. sanace vtokového objektu: 1=1,000 [A]</t>
  </si>
  <si>
    <t>68</t>
  </si>
  <si>
    <t>89921</t>
  </si>
  <si>
    <t>VÝŠKOVÁ ÚPRAVA POKLOPŮ</t>
  </si>
  <si>
    <t>ODVODNĚNÍ A IS 
výšková rektifikace kanalizačních šachet - 
- km 6,860-6,890: 3=3,000 [A] 
- OK1: 1=1,000 [B] 
Celkem: A+B=4,000 [C]</t>
  </si>
  <si>
    <t>69</t>
  </si>
  <si>
    <t>89922</t>
  </si>
  <si>
    <t>VÝŠKOVÁ ÚPRAVA MŘÍŽÍ</t>
  </si>
  <si>
    <t>ODVODNĚNÍ A IS 
výšková rektifikace uliční vpusti - km 6,865: 1=1,000 [A]</t>
  </si>
  <si>
    <t>70</t>
  </si>
  <si>
    <t>89923</t>
  </si>
  <si>
    <t>VÝŠKOVÁ ÚPRAVA KRYCÍCH HRNCŮ</t>
  </si>
  <si>
    <t>ODVODNĚNÍ A IS 
výšková rektifikace plynovodního šoupěte - km 6,840 vpravo: 1=1,000 [A]</t>
  </si>
  <si>
    <t>71</t>
  </si>
  <si>
    <t>899901</t>
  </si>
  <si>
    <t>PŘEPOJENÍ PŘÍPOJEK</t>
  </si>
  <si>
    <t>ODVODNĚNÍ A IS 
nová přípojka PP DN 200 uliční vpusti - 
- klasické (OK1) - přípojka navrtaná do stávající ŽB trouby propustku DN500: 1=1,000 [A] 
- štěrbinového žlabu - zaústění do šachty dešťové kanalizace: 1=1,000 [B] 
Celkem: A+B=2,000 [C]</t>
  </si>
  <si>
    <t>Ostatní konstrukce a práce</t>
  </si>
  <si>
    <t>72</t>
  </si>
  <si>
    <t>9112A1</t>
  </si>
  <si>
    <t>ZÁBRADLÍ MOSTNÍ S VODOR MADLY - DODÁVKA A MONTÁŽ</t>
  </si>
  <si>
    <t>zábradlí kotvené do betonu (přes patní plechy), vč. PKO</t>
  </si>
  <si>
    <t>OSTATNÍ 
nové zábradlí na čele propustku - 
- km 6,860 vpravo: 3=3,000 [A] 
- km 6,930 vlevo: 2,5=2,500 [B] 
- km 6,950 vlevo: 3,6=3,600 [C] 
- OK1: 4,6+6,5=11,100 [D] 
- OK3: 4,8+3=7,800 [E] 
Celkem: A+B+C+D+E=28,000 [F]</t>
  </si>
  <si>
    <t>73</t>
  </si>
  <si>
    <t>9112A3</t>
  </si>
  <si>
    <t>ZÁBRADLÍ MOSTNÍ S VODOR MADLY - DEMONTÁŽ S PŘESUNEM</t>
  </si>
  <si>
    <t>větš. kotvené do betonu 
POZN.: Povinný odkup šrotu zhotovitelem! Ostatní vč. likvidace (malé množství)</t>
  </si>
  <si>
    <t>OSTATNÍ 
demontáž zábradlí z čela propustku - 
- km 6,860 vpravo: 3=3,000 [A] 
- km 6,930 vlevo: 2,5=2,500 [B] 
- km 6,950 vlevo: 3,6=3,600 [C] 
- OK1: 4,6+6,5=11,100 [D] 
- OK3: 4,8+3=7,800 [E] 
Celkem: A+B+C+D+E=28,000 [F]</t>
  </si>
  <si>
    <t>74</t>
  </si>
  <si>
    <t>9113C1</t>
  </si>
  <si>
    <t>SVODIDLO OCEL SILNIČ JEDNOSTR, ÚROVEŇ ZADRŽ H2 - DODÁVKA A MONTÁŽ</t>
  </si>
  <si>
    <t>OSTATNÍ 
osazení nového ocelového silničního svodidla svodnicového typu, úroveň zadržení H2, včetně náběhových dílů (dl. min. 8 m) - km 7,090 - OK2: 110=110,000 [A]</t>
  </si>
  <si>
    <t>75</t>
  </si>
  <si>
    <t>9113C3</t>
  </si>
  <si>
    <t>SVODIDLO OCEL SILNIČ JEDNOSTR, ÚROVEŇ ZADRŽ H2 - DEMONTÁŽ S PŘESUNEM</t>
  </si>
  <si>
    <t>POZN.: Povinný odkup šrotu zhotovitelem! Ostatní vč. likvidace (malé množství)</t>
  </si>
  <si>
    <t>OSTATNÍ 
demontáž stávajícího silničního svodidla - km 7,090 - OK2: 110=110,000 [A]</t>
  </si>
  <si>
    <t>76</t>
  </si>
  <si>
    <t>911DC1</t>
  </si>
  <si>
    <t>SVODIDLO BETON, ÚROVEŇ ZADRŽ H2 VÝŠ 1,0M - DODÁVKA A MONTÁŽ</t>
  </si>
  <si>
    <t>OSTATNÍ 
osazení betonového svodidla výšky 1,0 m (na obou koncích náběhové díly dl. 4 m - lze využít demontované díly): 50-8=42,000 [A]</t>
  </si>
  <si>
    <t>77</t>
  </si>
  <si>
    <t>911DC2</t>
  </si>
  <si>
    <t>SVODIDLO BETON, ÚROVEŇ ZADRŽ H2 VÝŠ 1,0M - MONTÁŽ S PŘESUNEM (BEZ DODÁVKY)</t>
  </si>
  <si>
    <t>vč. manipulace v rámci stavby</t>
  </si>
  <si>
    <t>OSTATNÍ 
zpětná montáž stávajícího betonového svodidla: 8=8,000 [A]</t>
  </si>
  <si>
    <t>78</t>
  </si>
  <si>
    <t>911DC3</t>
  </si>
  <si>
    <t>SVODIDLO BETON, ÚROVEŇ ZADRŽ H2 VÝŠ 1,0M - DEMONTÁŽ S PŘESUNEM</t>
  </si>
  <si>
    <t>s očištěním a uskladněním v rámci stavby</t>
  </si>
  <si>
    <t>OSTATNÍ 
demontáž stávajícího betonového svodidla: 8=8,000 [A]</t>
  </si>
  <si>
    <t>79</t>
  </si>
  <si>
    <t>917223</t>
  </si>
  <si>
    <t>SILNIČNÍ A CHODNÍKOVÉ OBRUBY Z BETONOVÝCH OBRUBNÍKŮ ŠÍŘ 100MM</t>
  </si>
  <si>
    <t>NAVRHOVANÉ KONSTRUKCE 
nový silniční betonový obrubník 100x250 mm do betonového lože C20/25nXF3 s boční opěrou - přídlažba/srpovitá krajnice 
- OK 1: 85=85,000 [A] 
- OK 2: 100=100,000 [B] 
- OK 3: 80=80,000 [C] 
Celkem: A+B+C=265,000 [D]</t>
  </si>
  <si>
    <t>80</t>
  </si>
  <si>
    <t>917224</t>
  </si>
  <si>
    <t>SILNIČNÍ A CHODNÍKOVÉ OBRUBY Z BETONOVÝCH OBRUBNÍKŮ ŠÍŘ 150MM</t>
  </si>
  <si>
    <t>NAVRHOVANÉ KONSTRUKCE 
nový silniční betonový obrubník 150x250 mm do betonového lože C20/25nXF3 s boční opěrou - přídlažba/vnitřní obrubník 
- OK 1: 90=90,000 [A] 
- OK 2: 85=85,000 [B] 
- OK 3: 59=59,000 [C] 
Mezisoučet: A+B+C=234,000 [D] 
OSTATNÍ OBRUBY 
nový silniční betonový obrubník 150x250 mm do betonového lože C20/25nXF3 s boční opěrou - 
- km 6,800 vpravo: 20=20,000 [E] 
- km 6,830 vlevo: 13=13,000 [F] 
- km 6,880 vlevo: 27=27,000 [G] 
Mezisoučet: E+F+G=60,000 [H] 
Celkem: D+H=294,000 [I]</t>
  </si>
  <si>
    <t>81</t>
  </si>
  <si>
    <t>91726</t>
  </si>
  <si>
    <t>KO OBRUBNÍKY BETONOVÉ</t>
  </si>
  <si>
    <t>NAVRHOVANÉ KONSTRUKCE 
nový betonový obrubník KO (300x195 mm) do betonového lože C20/25nXF3 s boční opěrou - ostrůvky/prstenec 
- OK 1: 260=260,000 [A] 
- OK 2: 195=195,000 [B] 
- OK 3: 140=140,000 [C] 
Celkem: A+B+C=595,000 [D]</t>
  </si>
  <si>
    <t>82</t>
  </si>
  <si>
    <t>9183B3</t>
  </si>
  <si>
    <t>PROPUSTY Z TRUB DN 400MM PLASTOVÝCH</t>
  </si>
  <si>
    <t>OBNOVA PROPUSTKŮ 
plastová roura DN400, kruhové tuhosti SN16 vč. zaříznutí okrajů do sklonu 1:2: 8=8,000 [A]</t>
  </si>
  <si>
    <t>83</t>
  </si>
  <si>
    <t>9183D3</t>
  </si>
  <si>
    <t>PROPUSTY Z TRUB DN 600MM PLASTOVÝCH</t>
  </si>
  <si>
    <t>OBNOVA PROPUSTKŮ 
plastová roura DN600, kruhové tuhosti SN16 vč. zaříznutí okrajů do sklonu 1:2: 15=15,000 [A]</t>
  </si>
  <si>
    <t>84</t>
  </si>
  <si>
    <t>919111</t>
  </si>
  <si>
    <t>ŘEZÁNÍ ASFALTOVÉHO KRYTU VOZOVEK TL DO 50MM</t>
  </si>
  <si>
    <t>zaříznutí hrany stávajícího asfaltu pro dobalení nové vrstvy</t>
  </si>
  <si>
    <t>85</t>
  </si>
  <si>
    <t>931324</t>
  </si>
  <si>
    <t>TĚSNĚNÍ DILATAČ SPAR ASF ZÁLIVKOU MODIFIK PRŮŘ DO 400MM2</t>
  </si>
  <si>
    <t>zálivka spáry za horka typu N2 vč. provedení adhezního nátěru ploch před aplikací zálivky (rozměry min. 12/25 mm)</t>
  </si>
  <si>
    <t>86</t>
  </si>
  <si>
    <t>935111</t>
  </si>
  <si>
    <t>ŠTĚRBINOVÉ ŽLABY Z BETONOVÝCH DÍLCŮ ŠÍŘ DO 400MM VÝŠ DO 500MM BEZ OBRUBY</t>
  </si>
  <si>
    <t>rozměr 300/300mm, kompletní vč. lože, opěry a příp,. zemních prací</t>
  </si>
  <si>
    <t>ODVODNĚNÍ A IS 
nové odvodňovací betonové štěrbinové žlaby 300x300 mm únosnosti D400 do betonového lože C20/25nXF3 - 
- km 6,850-6,900 vlevo: 68=68,000 [A] 
- OK3: 16=16,000 [B] 
Celkem: A+B=84,000 [C]</t>
  </si>
  <si>
    <t>87</t>
  </si>
  <si>
    <t>935212</t>
  </si>
  <si>
    <t>PŘÍKOPOVÉ ŽLABY Z BETON TVÁRNIC ŠÍŘ DO 600MM DO BETONU TL 100MM</t>
  </si>
  <si>
    <t>ODVODNĚNÍ A IS 
zpevnění dna příkopu betonovými žlabovkami š. 600mm, uloženými do betonového lože C20/25nXF3 tl. 100mm -  
- OK1: 54=54,000 [A] 
- OK2: 58=58,000 [B] 
Celkem: A+B=112,000 [C]</t>
  </si>
  <si>
    <t>88</t>
  </si>
  <si>
    <t>935832</t>
  </si>
  <si>
    <t>ŽLABY A RIGOLY DLÁŽDĚNÉ Z LOMOVÉHO KAMENE TL DO 250MMM DO BETONU TL 100MM</t>
  </si>
  <si>
    <t>LK tl. 200mm ; betonové lože C20/25nXF3 tl. 100mm</t>
  </si>
  <si>
    <t>ODVODNĚNÍ A IS 
zpevnění dna příkopu dlažbou z lomového kamene tl. 0,20m, spáry vyplněné cementovou maltou MC25 XF4 - km 6,860 vpravo: 15=15,000 [A] 
OBNOVA PROPUSTKŮ 
dlažba z lomového kamene tl. 0,20m, spáry vyplněné cementovou maltou MC25 XF4: 18=18,000 [B] 
Celkem: A+B=33,000 [C]</t>
  </si>
  <si>
    <t>89</t>
  </si>
  <si>
    <t>938542</t>
  </si>
  <si>
    <t>OČIŠTĚNÍ BETON KONSTR OTRYSKÁNÍM TLAK VODOU DO 500 BARŮ</t>
  </si>
  <si>
    <t>ODVODNĚNÍ A IS 
pročištění (otryskání tlakovou vodou) stávajícího zpevněného příkopu -  
- km 6,960: 100=100,000 [A] 
- OK1 (žlabovky): 30=30,000 [B] 
- km 7,100 - OK2 vlevo (LK): 215=215,000 [C] 
- OK2 (žlabovky): 10=10,000 [D] 
Celkem: A+B+C+D=355,000 [E]</t>
  </si>
  <si>
    <t>90</t>
  </si>
  <si>
    <t>96615</t>
  </si>
  <si>
    <t>BOURÁNÍ KONSTRUKCÍ Z PROSTÉHO BETONU</t>
  </si>
  <si>
    <t>OBNOVA PROPUSTKŮ 
vybourání betonových trub u stávajících propustků (prům. průřezu do 0,5 m2/m): 22*0,5=11,000 [A]</t>
  </si>
  <si>
    <t>91</t>
  </si>
  <si>
    <t>96655</t>
  </si>
  <si>
    <t>ODSTRANĚNÍ ŽLABŮ Z DÍLCŮ (VČET ŠTĚRBINOVÝCH) ŠÍŘKY 300MM</t>
  </si>
  <si>
    <t>BOURACÍ A ZEMNÍ PRÁCE 
vybourání štěrbinových žlabů 300x300m vč. betonového lože - km 6,840 vlevo: 84=84,000 [A]</t>
  </si>
  <si>
    <t>92</t>
  </si>
  <si>
    <t>96687</t>
  </si>
  <si>
    <t>VYBOURÁNÍ ULIČNÍCH VPUSTÍ KOMPLETNÍCH</t>
  </si>
  <si>
    <t>ODVODNĚNÍ A IS 
zrušení uliční vpusti - km 6,890: 1=1,000 [A]</t>
  </si>
  <si>
    <t>SO 180</t>
  </si>
  <si>
    <t>Přechodné dopravní značení</t>
  </si>
  <si>
    <t>02710</t>
  </si>
  <si>
    <t>POMOC PRÁCE ZŘÍZ NEBO ZAJIŠŤ OBJÍŽĎKY A PŘÍSTUP CESTY</t>
  </si>
  <si>
    <t>KPL</t>
  </si>
  <si>
    <t>DIO Etapa 1  
dl. obj. trasy 33,5 km (pro každý směr) 
doba trvání cca 1,5 měsíce) 
položka zahrnuje 
- osazení DZ vč. příslušenství dle TP66, jeho pravidelná údržba vč. příp. dílčích posunů, výměna poškozených DZ / příslušenství a následná demontáž a odklizení DZ vč. příslušenství po ukončení platnosti 
- příp. řízení provozu proškolenými pracovníky 
- dočasné zakrytí nebo úpravu stávajícího DZ v rozporu s DIO</t>
  </si>
  <si>
    <t>DIO Etapa 2  
dl. obj. trasy 16,5 km (směr Velké Popovice), 31 km (směr Strančice) 
doba trvání cca 2 měsíce) 
položka zahrnuje 
- osazení DZ vč. příslušenství dle TP66, jeho pravidelná údržba vč. příp. dílčích posunů, výměna poškozených DZ / příslušenství a následná demontáž a odklizení DZ vč. příslušenství po ukončení platnosti 
- příp. řízení provozu proškolenými pracovníky 
- dočasné zakrytí nebo úpravu stávajícího DZ v rozporu s DIO</t>
  </si>
  <si>
    <t>DIO Etapa 3  
dl. obj. trasy 27 km (směr Velké Popovice), 24 km (směr Strančice) 
doba trvání cca 2 měsíce) 
položka zahrnuje 
- osazení DZ vč. příslušenství dle TP66, jeho pravidelná údržba vč. příp. dílčích posunů, výměna poškozených DZ / příslušenství a následná demontáž a odklizení DZ vč. příslušenství po ukončení platnosti 
- příp. řízení provozu proškolenými pracovníky 
- dočasné zakrytí nebo úpravu stávajícího DZ v rozporu s DIO</t>
  </si>
  <si>
    <t>DIO Etapa 4  
dl. obj. trasy 27 km (směr Velké Popovice), 24 km (směr Strančice) 
doba trvání cca 1 měsíc) 
položka zahrnuje 
- osazení DZ vč. příslušenství dle TP66, jeho pravidelná údržba vč. příp. dílčích posunů, výměna poškozených DZ / příslušenství a následná demontáž a odklizení DZ vč. příslušenství po ukončení platnosti 
- příp. řízení provozu proškolenými pracovníky 
- dočasné zakrytí nebo úpravu stávajícího DZ v rozporu s DIO</t>
  </si>
  <si>
    <t>02720</t>
  </si>
  <si>
    <t>POMOC PRÁCE ZŘÍZ NEBO ZAJIŠŤ REGULACI A OCHRANU DOPRAVY</t>
  </si>
  <si>
    <t>projednání DIO s dotčenými orgány a zajištění DIR</t>
  </si>
  <si>
    <t>02940</t>
  </si>
  <si>
    <t>OSTATNÍ POŽADAVKY - VYPRACOVÁNÍ DOKUMENTACE</t>
  </si>
  <si>
    <t>zpracování podrobného projektu DIO</t>
  </si>
  <si>
    <t>SO 190</t>
  </si>
  <si>
    <t>Definitivní dopravní značení</t>
  </si>
  <si>
    <t>91228</t>
  </si>
  <si>
    <t>SMĚROVÉ SLOUPKY Z PLAST HMOT VČETNĚ ODRAZNÉHO PÁSKU</t>
  </si>
  <si>
    <t>DOPRAVNÍ ZAŘÍZENÍ 
směrový sloupek bílý do nezpevněné krajnice (Z11a, Z11b): 100=100,000 [A]</t>
  </si>
  <si>
    <t>91267</t>
  </si>
  <si>
    <t>ODRAZKY NA SVODIDLA</t>
  </si>
  <si>
    <t>DOPRAVNÍ ZAŘÍZENÍ 
reflexní odrazka třídy R1 na ocelové svodidlo: 22=22,000 [A]</t>
  </si>
  <si>
    <t>914131</t>
  </si>
  <si>
    <t>DOPRAVNÍ ZNAČKY ZÁKLADNÍ VELIKOSTI OCELOVÉ FÓLIE TŘ 2 - DODÁVKA A MONTÁŽ</t>
  </si>
  <si>
    <t>SVISLÉ DZ 
osazení nového SDZ - 1 značka (standardní velikost): 42=42,000 [A]</t>
  </si>
  <si>
    <t>914133</t>
  </si>
  <si>
    <t>DOPRAVNÍ ZNAČKY ZÁKLADNÍ VELIKOSTI OCELOVÉ FÓLIE TŘ 2 - DEMONTÁŽ</t>
  </si>
  <si>
    <t>POZN.: Povinný odkup šrotu zhotovitelem!</t>
  </si>
  <si>
    <t>SVISLÉ DZ 
odstranění SDZ - 1 značka: 41=41,000 [A]</t>
  </si>
  <si>
    <t>914521</t>
  </si>
  <si>
    <t>DOPRAV ZNAČ VELKOPLOŠ OCEL LAMELY FÓLIE TŘ 2 - DOD A MONT</t>
  </si>
  <si>
    <t>upřesněno v RDS</t>
  </si>
  <si>
    <t>SVISLÉ DZ 
osazení nového SDZ - IS9b velkoplošná 3,5/2,5m: 4*3,5*2,5=35,000 [A]</t>
  </si>
  <si>
    <t>914921</t>
  </si>
  <si>
    <t>SLOUPKY A STOJKY DOPRAVNÍCH ZNAČEK Z OCEL TRUBEK DO PATKY - DODÁVKA A MONTÁŽ</t>
  </si>
  <si>
    <t>SVISLÉ DZ 
osazení nového SDZ - 1 sloupek, včetně betonového základu C16/20: 26=26,000 [A]</t>
  </si>
  <si>
    <t>914923</t>
  </si>
  <si>
    <t>SLOUPKY A STOJKY DZ Z OCEL TRUBEK DO PATKY DEMONTÁŽ</t>
  </si>
  <si>
    <t>SVISLÉ DZ 
odstranění SDZ - 1 sloupek, včetně vybourání základu: 30=30,000 [A]</t>
  </si>
  <si>
    <t>914981</t>
  </si>
  <si>
    <t>SLOUPKY A STOJKY DZ Z PŘÍHRAD KONSTR DOD A MONTÁŽ</t>
  </si>
  <si>
    <t>SVISLÉ DZ 
osazení nového SDZ - příhradové sloupky pro IS9b, včetně betonového základu C16/20: 2*4=8,000 [A]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</si>
  <si>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</si>
  <si>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</si>
  <si>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</si>
  <si>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>VODOROVNÉ DZ 
podélné, příčné a šikmé čáry a šipky: 762=762,000 [A]</t>
  </si>
  <si>
    <t>915221</t>
  </si>
  <si>
    <t>VODOR DOPRAV ZNAČ PLASTEM STRUKTURÁLNÍ NEHLUČNÉ - DOD A POKLÁDKA</t>
  </si>
  <si>
    <t>příp hladké, příp. zvučící. 
2. fáze VDZ (vč. vyznačení operativního místa pro realizaci VDZ za provozu, dle TP66)</t>
  </si>
  <si>
    <t>91692</t>
  </si>
  <si>
    <t>ZVÝRAZŇUJÍCÍ SLOUPKY PLASTOVÉ</t>
  </si>
  <si>
    <t>DOPRAVNÍ ZAŘÍZENÍ 
směrový sloupek červený, kruhového průřezu (Z11g): 2=2,000 [A]</t>
  </si>
  <si>
    <t>93818</t>
  </si>
  <si>
    <t>OČIŠTĚNÍ ASFALT VOZOVEK ZAMETENÍM</t>
  </si>
  <si>
    <t>Zametení vozovky před provedením 2. fáze VDZ (plošně), vč. likvidace odpadu</t>
  </si>
  <si>
    <t>VON</t>
  </si>
  <si>
    <t>Vedlejší a ostatní náklady</t>
  </si>
  <si>
    <t>02520</t>
  </si>
  <si>
    <t>ZKOUŠENÍ MATERIÁLŮ NEZÁVISLOU ZKUŠEBNOU</t>
  </si>
  <si>
    <t>podrobné zatřídění PAU, posouzení zemin vybouraných materiálů z hlediska vhodnosti zpětného použití</t>
  </si>
  <si>
    <t>02620</t>
  </si>
  <si>
    <t>ZKOUŠENÍ KONSTRUKCÍ A PRACÍ NEZÁVISLOU ZKUŠEBNOU</t>
  </si>
  <si>
    <t>Zkoušky únosnosti pláně, dle TP</t>
  </si>
  <si>
    <t>PR</t>
  </si>
  <si>
    <t>Náklady na opravu poškozených komunikací na objízdných trasách 
PR - PRELIMINÁŘ - PEVNÁ CENA 5.000.000,- Kč bez DPH 
ČERPÁNO DLE SKUTEČNOSTI A POUZE SE SOUHLASEM INVESTORA !</t>
  </si>
  <si>
    <t>Náklady na převedení autobusové dopravy na objízdné trasy 
PR - PRELIMINÁŘ - PEVNÁ CENA 150.000,- Kč bez DPH 
ČERPÁNO DLE SKUTEČNOSTI A POUZE SE SOUHLASEM INVESTORA !</t>
  </si>
  <si>
    <t>02730</t>
  </si>
  <si>
    <t>POMOC PRÁCE ZŘÍZ NEBO ZAJIŠŤ OCHRANU INŽENÝRSKÝCH SÍTÍ</t>
  </si>
  <si>
    <t>Vytyčení inženýrských sítí jejich správci</t>
  </si>
  <si>
    <t>029113</t>
  </si>
  <si>
    <t>OSTATNÍ POŽADAVKY - GEODETICKÉ ZAMĚŘENÍ - CELKY</t>
  </si>
  <si>
    <t>Geodetické práce a zaměření skutečného provedení stavby</t>
  </si>
  <si>
    <t>02920</t>
  </si>
  <si>
    <t>OSTATNÍ POŽADAVKY - OCHRANA ŽIVOTNÍHO PROSTŘEDÍ</t>
  </si>
  <si>
    <t>Náklady na údržbu - Čištění komunikací a prostor dotčených stavbou</t>
  </si>
  <si>
    <t>02943</t>
  </si>
  <si>
    <t>OSTATNÍ POŽADAVKY - VYPRACOVÁNÍ RDS</t>
  </si>
  <si>
    <t>02944</t>
  </si>
  <si>
    <t>OSTAT POŽADAVKY - DOKUMENTACE SKUTEČ PROVEDENÍ V DIGIT FORMĚ</t>
  </si>
  <si>
    <t>vč. příp. tištěné formy, dle požadavku objednatele / dle SOD</t>
  </si>
  <si>
    <t>02960</t>
  </si>
  <si>
    <t>OSTATNÍ POŽADAVKY - ODBORNÝ DOZOR</t>
  </si>
  <si>
    <t>dozor zodpovědného geotechnika stavby</t>
  </si>
  <si>
    <t>02991</t>
  </si>
  <si>
    <t>OSTATNÍ POŽADAVKY - INFORMAČNÍ TABULE</t>
  </si>
  <si>
    <t>Dopravní značení na stavbě - Tabule "STŘEDOČESKÝ KRAJ, OMLOUVÁME SE ZA DOČASNÉ OMEZENÍ": 2=2,000 [A]</t>
  </si>
  <si>
    <t>Informační tabule v průběhu stavby – Zhotovitel, TDS, cena, a další povinné údaje  (Povinný min. rozměr dočas. billboardu je 2,1 x 2,2m): 2=2,000 [A]</t>
  </si>
  <si>
    <t>03100</t>
  </si>
  <si>
    <t>ZAŘÍZENÍ STAVENIŠTĚ - ZŘÍZENÍ, PROVOZ, DEMONTÁŽ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</si>
</sst>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101'!I3</f>
      </c>
      <c s="21">
        <f>'SO 101'!O2</f>
      </c>
      <c s="21">
        <f>C10+D10</f>
      </c>
    </row>
    <row r="11" spans="1:5" ht="12.75" customHeight="1">
      <c r="A11" s="20" t="s">
        <v>475</v>
      </c>
      <c s="20" t="s">
        <v>476</v>
      </c>
      <c s="21">
        <f>'SO 180'!I3</f>
      </c>
      <c s="21">
        <f>'SO 180'!O2</f>
      </c>
      <c s="21">
        <f>C11+D11</f>
      </c>
    </row>
    <row r="12" spans="1:5" ht="12.75" customHeight="1">
      <c r="A12" s="20" t="s">
        <v>490</v>
      </c>
      <c s="20" t="s">
        <v>491</v>
      </c>
      <c s="21">
        <f>'SO 190'!I3</f>
      </c>
      <c s="21">
        <f>'SO 190'!O2</f>
      </c>
      <c s="21">
        <f>C12+D12</f>
      </c>
    </row>
    <row r="13" spans="1:5" ht="12.75" customHeight="1">
      <c r="A13" s="20" t="s">
        <v>531</v>
      </c>
      <c s="20" t="s">
        <v>532</v>
      </c>
      <c s="21">
        <f>VON!I3</f>
      </c>
      <c s="21">
        <f>VON!O2</f>
      </c>
      <c s="21">
        <f>C13+D13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0+O8+O21+O124+O134+O147+O199+O203+O228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3">
        <f>0+I8+I21+I124+I134+I147+I199+I203+I228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15774.426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51</v>
      </c>
    </row>
    <row r="11" spans="1:5" ht="178.5">
      <c r="A11" s="39" t="s">
        <v>52</v>
      </c>
      <c r="E11" s="38" t="s">
        <v>53</v>
      </c>
    </row>
    <row r="12" spans="1:16" ht="12.75">
      <c r="A12" s="25" t="s">
        <v>45</v>
      </c>
      <c s="29" t="s">
        <v>23</v>
      </c>
      <c s="29" t="s">
        <v>46</v>
      </c>
      <c s="25" t="s">
        <v>54</v>
      </c>
      <c s="30" t="s">
        <v>48</v>
      </c>
      <c s="31" t="s">
        <v>49</v>
      </c>
      <c s="32">
        <v>533.83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55</v>
      </c>
    </row>
    <row r="14" spans="1:5" ht="76.5">
      <c r="A14" s="39" t="s">
        <v>52</v>
      </c>
      <c r="E14" s="38" t="s">
        <v>56</v>
      </c>
    </row>
    <row r="15" spans="1:16" ht="12.75">
      <c r="A15" s="25" t="s">
        <v>45</v>
      </c>
      <c s="29" t="s">
        <v>22</v>
      </c>
      <c s="29" t="s">
        <v>57</v>
      </c>
      <c s="25" t="s">
        <v>58</v>
      </c>
      <c s="30" t="s">
        <v>59</v>
      </c>
      <c s="31" t="s">
        <v>49</v>
      </c>
      <c s="32">
        <v>913.675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60</v>
      </c>
    </row>
    <row r="17" spans="1:5" ht="12.75">
      <c r="A17" s="39" t="s">
        <v>52</v>
      </c>
      <c r="E17" s="38" t="s">
        <v>61</v>
      </c>
    </row>
    <row r="18" spans="1:16" ht="12.75">
      <c r="A18" s="25" t="s">
        <v>45</v>
      </c>
      <c s="29" t="s">
        <v>33</v>
      </c>
      <c s="29" t="s">
        <v>62</v>
      </c>
      <c s="25" t="s">
        <v>58</v>
      </c>
      <c s="30" t="s">
        <v>63</v>
      </c>
      <c s="31" t="s">
        <v>49</v>
      </c>
      <c s="32">
        <v>772.875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64</v>
      </c>
    </row>
    <row r="20" spans="1:5" ht="51">
      <c r="A20" s="37" t="s">
        <v>52</v>
      </c>
      <c r="E20" s="38" t="s">
        <v>65</v>
      </c>
    </row>
    <row r="21" spans="1:18" ht="12.75" customHeight="1">
      <c r="A21" s="6" t="s">
        <v>43</v>
      </c>
      <c s="6"/>
      <c s="41" t="s">
        <v>29</v>
      </c>
      <c s="6"/>
      <c s="27" t="s">
        <v>66</v>
      </c>
      <c s="6"/>
      <c s="6"/>
      <c s="6"/>
      <c s="42">
        <f>0+Q21</f>
      </c>
      <c r="O21">
        <f>0+R21</f>
      </c>
      <c r="Q21">
        <f>0+I22+I25+I28+I31+I34+I37+I40+I43+I46+I49+I52+I55+I58+I61+I64+I67+I70+I73+I76+I79+I82+I85+I88+I91+I94+I97+I100+I103+I106+I109+I112+I115+I118+I121</f>
      </c>
      <c>
        <f>0+O22+O25+O28+O31+O34+O37+O40+O43+O46+O49+O52+O55+O58+O61+O64+O67+O70+O73+O76+O79+O82+O85+O88+O91+O94+O97+O100+O103+O106+O109+O112+O115+O118+O121</f>
      </c>
    </row>
    <row r="22" spans="1:16" ht="12.75">
      <c r="A22" s="25" t="s">
        <v>45</v>
      </c>
      <c s="29" t="s">
        <v>35</v>
      </c>
      <c s="29" t="s">
        <v>67</v>
      </c>
      <c s="25" t="s">
        <v>58</v>
      </c>
      <c s="30" t="s">
        <v>68</v>
      </c>
      <c s="31" t="s">
        <v>69</v>
      </c>
      <c s="32">
        <v>120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70</v>
      </c>
    </row>
    <row r="24" spans="1:5" ht="38.25">
      <c r="A24" s="39" t="s">
        <v>52</v>
      </c>
      <c r="E24" s="38" t="s">
        <v>71</v>
      </c>
    </row>
    <row r="25" spans="1:16" ht="12.75">
      <c r="A25" s="25" t="s">
        <v>45</v>
      </c>
      <c s="29" t="s">
        <v>37</v>
      </c>
      <c s="29" t="s">
        <v>72</v>
      </c>
      <c s="25" t="s">
        <v>58</v>
      </c>
      <c s="30" t="s">
        <v>73</v>
      </c>
      <c s="31" t="s">
        <v>74</v>
      </c>
      <c s="32">
        <v>85.76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63.75">
      <c r="A26" s="35" t="s">
        <v>50</v>
      </c>
      <c r="E26" s="36" t="s">
        <v>75</v>
      </c>
    </row>
    <row r="27" spans="1:5" ht="25.5">
      <c r="A27" s="39" t="s">
        <v>52</v>
      </c>
      <c r="E27" s="38" t="s">
        <v>76</v>
      </c>
    </row>
    <row r="28" spans="1:16" ht="12.75">
      <c r="A28" s="25" t="s">
        <v>45</v>
      </c>
      <c s="29" t="s">
        <v>77</v>
      </c>
      <c s="29" t="s">
        <v>78</v>
      </c>
      <c s="25" t="s">
        <v>58</v>
      </c>
      <c s="30" t="s">
        <v>79</v>
      </c>
      <c s="31" t="s">
        <v>74</v>
      </c>
      <c s="32">
        <v>21.44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38.25">
      <c r="A29" s="35" t="s">
        <v>50</v>
      </c>
      <c r="E29" s="36" t="s">
        <v>80</v>
      </c>
    </row>
    <row r="30" spans="1:5" ht="102">
      <c r="A30" s="39" t="s">
        <v>52</v>
      </c>
      <c r="E30" s="38" t="s">
        <v>81</v>
      </c>
    </row>
    <row r="31" spans="1:16" ht="25.5">
      <c r="A31" s="25" t="s">
        <v>45</v>
      </c>
      <c s="29" t="s">
        <v>82</v>
      </c>
      <c s="29" t="s">
        <v>83</v>
      </c>
      <c s="25" t="s">
        <v>58</v>
      </c>
      <c s="30" t="s">
        <v>84</v>
      </c>
      <c s="31" t="s">
        <v>74</v>
      </c>
      <c s="32">
        <v>3159.67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51">
      <c r="A32" s="35" t="s">
        <v>50</v>
      </c>
      <c r="E32" s="36" t="s">
        <v>85</v>
      </c>
    </row>
    <row r="33" spans="1:5" ht="255">
      <c r="A33" s="39" t="s">
        <v>52</v>
      </c>
      <c r="E33" s="38" t="s">
        <v>86</v>
      </c>
    </row>
    <row r="34" spans="1:16" ht="25.5">
      <c r="A34" s="25" t="s">
        <v>45</v>
      </c>
      <c s="29" t="s">
        <v>40</v>
      </c>
      <c s="29" t="s">
        <v>87</v>
      </c>
      <c s="25" t="s">
        <v>58</v>
      </c>
      <c s="30" t="s">
        <v>88</v>
      </c>
      <c s="31" t="s">
        <v>74</v>
      </c>
      <c s="32">
        <v>397.25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38.25">
      <c r="A35" s="35" t="s">
        <v>50</v>
      </c>
      <c r="E35" s="36" t="s">
        <v>89</v>
      </c>
    </row>
    <row r="36" spans="1:5" ht="89.25">
      <c r="A36" s="39" t="s">
        <v>52</v>
      </c>
      <c r="E36" s="38" t="s">
        <v>90</v>
      </c>
    </row>
    <row r="37" spans="1:16" ht="12.75">
      <c r="A37" s="25" t="s">
        <v>45</v>
      </c>
      <c s="29" t="s">
        <v>42</v>
      </c>
      <c s="29" t="s">
        <v>91</v>
      </c>
      <c s="25" t="s">
        <v>58</v>
      </c>
      <c s="30" t="s">
        <v>92</v>
      </c>
      <c s="31" t="s">
        <v>74</v>
      </c>
      <c s="32">
        <v>159.9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25.5">
      <c r="A38" s="35" t="s">
        <v>50</v>
      </c>
      <c r="E38" s="36" t="s">
        <v>93</v>
      </c>
    </row>
    <row r="39" spans="1:5" ht="38.25">
      <c r="A39" s="39" t="s">
        <v>52</v>
      </c>
      <c r="E39" s="38" t="s">
        <v>94</v>
      </c>
    </row>
    <row r="40" spans="1:16" ht="12.75">
      <c r="A40" s="25" t="s">
        <v>45</v>
      </c>
      <c s="29" t="s">
        <v>95</v>
      </c>
      <c s="29" t="s">
        <v>96</v>
      </c>
      <c s="25" t="s">
        <v>47</v>
      </c>
      <c s="30" t="s">
        <v>97</v>
      </c>
      <c s="31" t="s">
        <v>98</v>
      </c>
      <c s="32">
        <v>647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12.75">
      <c r="A41" s="35" t="s">
        <v>50</v>
      </c>
      <c r="E41" s="36" t="s">
        <v>99</v>
      </c>
    </row>
    <row r="42" spans="1:5" ht="76.5">
      <c r="A42" s="39" t="s">
        <v>52</v>
      </c>
      <c r="E42" s="38" t="s">
        <v>100</v>
      </c>
    </row>
    <row r="43" spans="1:16" ht="12.75">
      <c r="A43" s="25" t="s">
        <v>45</v>
      </c>
      <c s="29" t="s">
        <v>101</v>
      </c>
      <c s="29" t="s">
        <v>96</v>
      </c>
      <c s="25" t="s">
        <v>54</v>
      </c>
      <c s="30" t="s">
        <v>97</v>
      </c>
      <c s="31" t="s">
        <v>98</v>
      </c>
      <c s="32">
        <v>40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99</v>
      </c>
    </row>
    <row r="45" spans="1:5" ht="38.25">
      <c r="A45" s="39" t="s">
        <v>52</v>
      </c>
      <c r="E45" s="38" t="s">
        <v>102</v>
      </c>
    </row>
    <row r="46" spans="1:16" ht="12.75">
      <c r="A46" s="25" t="s">
        <v>45</v>
      </c>
      <c s="29" t="s">
        <v>103</v>
      </c>
      <c s="29" t="s">
        <v>104</v>
      </c>
      <c s="25" t="s">
        <v>58</v>
      </c>
      <c s="30" t="s">
        <v>105</v>
      </c>
      <c s="31" t="s">
        <v>74</v>
      </c>
      <c s="32">
        <v>1146.56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51">
      <c r="A47" s="35" t="s">
        <v>50</v>
      </c>
      <c r="E47" s="36" t="s">
        <v>106</v>
      </c>
    </row>
    <row r="48" spans="1:5" ht="216.75">
      <c r="A48" s="39" t="s">
        <v>52</v>
      </c>
      <c r="E48" s="38" t="s">
        <v>107</v>
      </c>
    </row>
    <row r="49" spans="1:16" ht="12.75">
      <c r="A49" s="25" t="s">
        <v>45</v>
      </c>
      <c s="29" t="s">
        <v>108</v>
      </c>
      <c s="29" t="s">
        <v>109</v>
      </c>
      <c s="25" t="s">
        <v>58</v>
      </c>
      <c s="30" t="s">
        <v>110</v>
      </c>
      <c s="31" t="s">
        <v>98</v>
      </c>
      <c s="32">
        <v>150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25.5">
      <c r="A50" s="35" t="s">
        <v>50</v>
      </c>
      <c r="E50" s="36" t="s">
        <v>111</v>
      </c>
    </row>
    <row r="51" spans="1:5" ht="25.5">
      <c r="A51" s="39" t="s">
        <v>52</v>
      </c>
      <c r="E51" s="38" t="s">
        <v>112</v>
      </c>
    </row>
    <row r="52" spans="1:16" ht="12.75">
      <c r="A52" s="25" t="s">
        <v>45</v>
      </c>
      <c s="29" t="s">
        <v>113</v>
      </c>
      <c s="29" t="s">
        <v>114</v>
      </c>
      <c s="25" t="s">
        <v>58</v>
      </c>
      <c s="30" t="s">
        <v>115</v>
      </c>
      <c s="31" t="s">
        <v>74</v>
      </c>
      <c s="32">
        <v>429.375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38.25">
      <c r="A53" s="35" t="s">
        <v>50</v>
      </c>
      <c r="E53" s="36" t="s">
        <v>116</v>
      </c>
    </row>
    <row r="54" spans="1:5" ht="25.5">
      <c r="A54" s="39" t="s">
        <v>52</v>
      </c>
      <c r="E54" s="38" t="s">
        <v>117</v>
      </c>
    </row>
    <row r="55" spans="1:16" ht="12.75">
      <c r="A55" s="25" t="s">
        <v>45</v>
      </c>
      <c s="29" t="s">
        <v>118</v>
      </c>
      <c s="29" t="s">
        <v>119</v>
      </c>
      <c s="25" t="s">
        <v>58</v>
      </c>
      <c s="30" t="s">
        <v>120</v>
      </c>
      <c s="31" t="s">
        <v>74</v>
      </c>
      <c s="32">
        <v>429.375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51">
      <c r="A56" s="35" t="s">
        <v>50</v>
      </c>
      <c r="E56" s="36" t="s">
        <v>121</v>
      </c>
    </row>
    <row r="57" spans="1:5" ht="63.75">
      <c r="A57" s="39" t="s">
        <v>52</v>
      </c>
      <c r="E57" s="38" t="s">
        <v>122</v>
      </c>
    </row>
    <row r="58" spans="1:16" ht="12.75">
      <c r="A58" s="25" t="s">
        <v>45</v>
      </c>
      <c s="29" t="s">
        <v>123</v>
      </c>
      <c s="29" t="s">
        <v>124</v>
      </c>
      <c s="25" t="s">
        <v>58</v>
      </c>
      <c s="30" t="s">
        <v>125</v>
      </c>
      <c s="31" t="s">
        <v>74</v>
      </c>
      <c s="32">
        <v>74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38.25">
      <c r="A59" s="35" t="s">
        <v>50</v>
      </c>
      <c r="E59" s="36" t="s">
        <v>126</v>
      </c>
    </row>
    <row r="60" spans="1:5" ht="38.25">
      <c r="A60" s="39" t="s">
        <v>52</v>
      </c>
      <c r="E60" s="38" t="s">
        <v>127</v>
      </c>
    </row>
    <row r="61" spans="1:16" ht="12.75">
      <c r="A61" s="25" t="s">
        <v>45</v>
      </c>
      <c s="29" t="s">
        <v>128</v>
      </c>
      <c s="29" t="s">
        <v>129</v>
      </c>
      <c s="25" t="s">
        <v>58</v>
      </c>
      <c s="30" t="s">
        <v>130</v>
      </c>
      <c s="31" t="s">
        <v>74</v>
      </c>
      <c s="32">
        <v>3685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63.75">
      <c r="A62" s="35" t="s">
        <v>50</v>
      </c>
      <c r="E62" s="36" t="s">
        <v>131</v>
      </c>
    </row>
    <row r="63" spans="1:5" ht="38.25">
      <c r="A63" s="39" t="s">
        <v>52</v>
      </c>
      <c r="E63" s="38" t="s">
        <v>132</v>
      </c>
    </row>
    <row r="64" spans="1:16" ht="12.75">
      <c r="A64" s="25" t="s">
        <v>45</v>
      </c>
      <c s="29" t="s">
        <v>133</v>
      </c>
      <c s="29" t="s">
        <v>134</v>
      </c>
      <c s="25" t="s">
        <v>58</v>
      </c>
      <c s="30" t="s">
        <v>135</v>
      </c>
      <c s="31" t="s">
        <v>74</v>
      </c>
      <c s="32">
        <v>429.375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25.5">
      <c r="A65" s="35" t="s">
        <v>50</v>
      </c>
      <c r="E65" s="36" t="s">
        <v>136</v>
      </c>
    </row>
    <row r="66" spans="1:5" ht="12.75">
      <c r="A66" s="39" t="s">
        <v>52</v>
      </c>
      <c r="E66" s="38" t="s">
        <v>137</v>
      </c>
    </row>
    <row r="67" spans="1:16" ht="12.75">
      <c r="A67" s="25" t="s">
        <v>45</v>
      </c>
      <c s="29" t="s">
        <v>138</v>
      </c>
      <c s="29" t="s">
        <v>139</v>
      </c>
      <c s="25" t="s">
        <v>58</v>
      </c>
      <c s="30" t="s">
        <v>140</v>
      </c>
      <c s="31" t="s">
        <v>74</v>
      </c>
      <c s="32">
        <v>429.375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25.5">
      <c r="A68" s="35" t="s">
        <v>50</v>
      </c>
      <c r="E68" s="36" t="s">
        <v>141</v>
      </c>
    </row>
    <row r="69" spans="1:5" ht="51">
      <c r="A69" s="39" t="s">
        <v>52</v>
      </c>
      <c r="E69" s="38" t="s">
        <v>142</v>
      </c>
    </row>
    <row r="70" spans="1:16" ht="12.75">
      <c r="A70" s="25" t="s">
        <v>45</v>
      </c>
      <c s="29" t="s">
        <v>143</v>
      </c>
      <c s="29" t="s">
        <v>144</v>
      </c>
      <c s="25" t="s">
        <v>58</v>
      </c>
      <c s="30" t="s">
        <v>145</v>
      </c>
      <c s="31" t="s">
        <v>69</v>
      </c>
      <c s="32">
        <v>1090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99</v>
      </c>
    </row>
    <row r="72" spans="1:5" ht="25.5">
      <c r="A72" s="39" t="s">
        <v>52</v>
      </c>
      <c r="E72" s="38" t="s">
        <v>146</v>
      </c>
    </row>
    <row r="73" spans="1:16" ht="12.75">
      <c r="A73" s="25" t="s">
        <v>45</v>
      </c>
      <c s="29" t="s">
        <v>147</v>
      </c>
      <c s="29" t="s">
        <v>148</v>
      </c>
      <c s="25" t="s">
        <v>58</v>
      </c>
      <c s="30" t="s">
        <v>149</v>
      </c>
      <c s="31" t="s">
        <v>98</v>
      </c>
      <c s="32">
        <v>1180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50</v>
      </c>
      <c r="E74" s="36" t="s">
        <v>99</v>
      </c>
    </row>
    <row r="75" spans="1:5" ht="25.5">
      <c r="A75" s="39" t="s">
        <v>52</v>
      </c>
      <c r="E75" s="38" t="s">
        <v>150</v>
      </c>
    </row>
    <row r="76" spans="1:16" ht="12.75">
      <c r="A76" s="25" t="s">
        <v>45</v>
      </c>
      <c s="29" t="s">
        <v>151</v>
      </c>
      <c s="29" t="s">
        <v>152</v>
      </c>
      <c s="25" t="s">
        <v>58</v>
      </c>
      <c s="30" t="s">
        <v>153</v>
      </c>
      <c s="31" t="s">
        <v>154</v>
      </c>
      <c s="32">
        <v>1</v>
      </c>
      <c s="33">
        <v>0</v>
      </c>
      <c s="34">
        <f>ROUND(ROUND(H76,2)*ROUND(G76,3),2)</f>
      </c>
      <c r="O76">
        <f>(I76*21)/100</f>
      </c>
      <c t="s">
        <v>23</v>
      </c>
    </row>
    <row r="77" spans="1:5" ht="12.75">
      <c r="A77" s="35" t="s">
        <v>50</v>
      </c>
      <c r="E77" s="36" t="s">
        <v>155</v>
      </c>
    </row>
    <row r="78" spans="1:5" ht="25.5">
      <c r="A78" s="39" t="s">
        <v>52</v>
      </c>
      <c r="E78" s="38" t="s">
        <v>156</v>
      </c>
    </row>
    <row r="79" spans="1:16" ht="12.75">
      <c r="A79" s="25" t="s">
        <v>45</v>
      </c>
      <c s="29" t="s">
        <v>157</v>
      </c>
      <c s="29" t="s">
        <v>158</v>
      </c>
      <c s="25" t="s">
        <v>58</v>
      </c>
      <c s="30" t="s">
        <v>159</v>
      </c>
      <c s="31" t="s">
        <v>98</v>
      </c>
      <c s="32">
        <v>30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12.75">
      <c r="A80" s="35" t="s">
        <v>50</v>
      </c>
      <c r="E80" s="36" t="s">
        <v>99</v>
      </c>
    </row>
    <row r="81" spans="1:5" ht="38.25">
      <c r="A81" s="39" t="s">
        <v>52</v>
      </c>
      <c r="E81" s="38" t="s">
        <v>160</v>
      </c>
    </row>
    <row r="82" spans="1:16" ht="12.75">
      <c r="A82" s="25" t="s">
        <v>45</v>
      </c>
      <c s="29" t="s">
        <v>161</v>
      </c>
      <c s="29" t="s">
        <v>162</v>
      </c>
      <c s="25" t="s">
        <v>58</v>
      </c>
      <c s="30" t="s">
        <v>163</v>
      </c>
      <c s="31" t="s">
        <v>98</v>
      </c>
      <c s="32">
        <v>90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99</v>
      </c>
    </row>
    <row r="84" spans="1:5" ht="63.75">
      <c r="A84" s="39" t="s">
        <v>52</v>
      </c>
      <c r="E84" s="38" t="s">
        <v>164</v>
      </c>
    </row>
    <row r="85" spans="1:16" ht="12.75">
      <c r="A85" s="25" t="s">
        <v>45</v>
      </c>
      <c s="29" t="s">
        <v>165</v>
      </c>
      <c s="29" t="s">
        <v>166</v>
      </c>
      <c s="25" t="s">
        <v>58</v>
      </c>
      <c s="30" t="s">
        <v>167</v>
      </c>
      <c s="31" t="s">
        <v>98</v>
      </c>
      <c s="32">
        <v>150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12.75">
      <c r="A86" s="35" t="s">
        <v>50</v>
      </c>
      <c r="E86" s="36" t="s">
        <v>58</v>
      </c>
    </row>
    <row r="87" spans="1:5" ht="114.75">
      <c r="A87" s="39" t="s">
        <v>52</v>
      </c>
      <c r="E87" s="38" t="s">
        <v>168</v>
      </c>
    </row>
    <row r="88" spans="1:16" ht="12.75">
      <c r="A88" s="25" t="s">
        <v>45</v>
      </c>
      <c s="29" t="s">
        <v>169</v>
      </c>
      <c s="29" t="s">
        <v>170</v>
      </c>
      <c s="25" t="s">
        <v>58</v>
      </c>
      <c s="30" t="s">
        <v>171</v>
      </c>
      <c s="31" t="s">
        <v>98</v>
      </c>
      <c s="32">
        <v>16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12.75">
      <c r="A89" s="35" t="s">
        <v>50</v>
      </c>
      <c r="E89" s="36" t="s">
        <v>99</v>
      </c>
    </row>
    <row r="90" spans="1:5" ht="38.25">
      <c r="A90" s="39" t="s">
        <v>52</v>
      </c>
      <c r="E90" s="38" t="s">
        <v>172</v>
      </c>
    </row>
    <row r="91" spans="1:16" ht="12.75">
      <c r="A91" s="25" t="s">
        <v>45</v>
      </c>
      <c s="29" t="s">
        <v>173</v>
      </c>
      <c s="29" t="s">
        <v>174</v>
      </c>
      <c s="25" t="s">
        <v>58</v>
      </c>
      <c s="30" t="s">
        <v>175</v>
      </c>
      <c s="31" t="s">
        <v>98</v>
      </c>
      <c s="32">
        <v>49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50</v>
      </c>
      <c r="E92" s="36" t="s">
        <v>99</v>
      </c>
    </row>
    <row r="93" spans="1:5" ht="38.25">
      <c r="A93" s="39" t="s">
        <v>52</v>
      </c>
      <c r="E93" s="38" t="s">
        <v>176</v>
      </c>
    </row>
    <row r="94" spans="1:16" ht="12.75">
      <c r="A94" s="25" t="s">
        <v>45</v>
      </c>
      <c s="29" t="s">
        <v>177</v>
      </c>
      <c s="29" t="s">
        <v>178</v>
      </c>
      <c s="25" t="s">
        <v>58</v>
      </c>
      <c s="30" t="s">
        <v>179</v>
      </c>
      <c s="31" t="s">
        <v>74</v>
      </c>
      <c s="32">
        <v>4617.75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58</v>
      </c>
    </row>
    <row r="96" spans="1:5" ht="89.25">
      <c r="A96" s="39" t="s">
        <v>52</v>
      </c>
      <c r="E96" s="38" t="s">
        <v>180</v>
      </c>
    </row>
    <row r="97" spans="1:16" ht="12.75">
      <c r="A97" s="25" t="s">
        <v>45</v>
      </c>
      <c s="29" t="s">
        <v>181</v>
      </c>
      <c s="29" t="s">
        <v>182</v>
      </c>
      <c s="25" t="s">
        <v>58</v>
      </c>
      <c s="30" t="s">
        <v>183</v>
      </c>
      <c s="31" t="s">
        <v>74</v>
      </c>
      <c s="32">
        <v>3685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51">
      <c r="A98" s="35" t="s">
        <v>50</v>
      </c>
      <c r="E98" s="36" t="s">
        <v>184</v>
      </c>
    </row>
    <row r="99" spans="1:5" ht="38.25">
      <c r="A99" s="39" t="s">
        <v>52</v>
      </c>
      <c r="E99" s="38" t="s">
        <v>185</v>
      </c>
    </row>
    <row r="100" spans="1:16" ht="12.75">
      <c r="A100" s="25" t="s">
        <v>45</v>
      </c>
      <c s="29" t="s">
        <v>186</v>
      </c>
      <c s="29" t="s">
        <v>187</v>
      </c>
      <c s="25" t="s">
        <v>58</v>
      </c>
      <c s="30" t="s">
        <v>188</v>
      </c>
      <c s="31" t="s">
        <v>74</v>
      </c>
      <c s="32">
        <v>26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12.75">
      <c r="A101" s="35" t="s">
        <v>50</v>
      </c>
      <c r="E101" s="36" t="s">
        <v>189</v>
      </c>
    </row>
    <row r="102" spans="1:5" ht="25.5">
      <c r="A102" s="39" t="s">
        <v>52</v>
      </c>
      <c r="E102" s="38" t="s">
        <v>190</v>
      </c>
    </row>
    <row r="103" spans="1:16" ht="12.75">
      <c r="A103" s="25" t="s">
        <v>45</v>
      </c>
      <c s="29" t="s">
        <v>191</v>
      </c>
      <c s="29" t="s">
        <v>192</v>
      </c>
      <c s="25" t="s">
        <v>58</v>
      </c>
      <c s="30" t="s">
        <v>193</v>
      </c>
      <c s="31" t="s">
        <v>69</v>
      </c>
      <c s="32">
        <v>8649.5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194</v>
      </c>
    </row>
    <row r="105" spans="1:5" ht="63.75">
      <c r="A105" s="39" t="s">
        <v>52</v>
      </c>
      <c r="E105" s="38" t="s">
        <v>195</v>
      </c>
    </row>
    <row r="106" spans="1:16" ht="12.75">
      <c r="A106" s="25" t="s">
        <v>45</v>
      </c>
      <c s="29" t="s">
        <v>196</v>
      </c>
      <c s="29" t="s">
        <v>197</v>
      </c>
      <c s="25" t="s">
        <v>58</v>
      </c>
      <c s="30" t="s">
        <v>198</v>
      </c>
      <c s="31" t="s">
        <v>69</v>
      </c>
      <c s="32">
        <v>5725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199</v>
      </c>
    </row>
    <row r="108" spans="1:5" ht="12.75">
      <c r="A108" s="39" t="s">
        <v>52</v>
      </c>
      <c r="E108" s="38" t="s">
        <v>200</v>
      </c>
    </row>
    <row r="109" spans="1:16" ht="12.75">
      <c r="A109" s="25" t="s">
        <v>45</v>
      </c>
      <c s="29" t="s">
        <v>201</v>
      </c>
      <c s="29" t="s">
        <v>202</v>
      </c>
      <c s="25" t="s">
        <v>58</v>
      </c>
      <c s="30" t="s">
        <v>203</v>
      </c>
      <c s="31" t="s">
        <v>69</v>
      </c>
      <c s="32">
        <v>20</v>
      </c>
      <c s="33">
        <v>0</v>
      </c>
      <c s="34">
        <f>ROUND(ROUND(H109,2)*ROUND(G109,3),2)</f>
      </c>
      <c r="O109">
        <f>(I109*21)/100</f>
      </c>
      <c t="s">
        <v>23</v>
      </c>
    </row>
    <row r="110" spans="1:5" ht="12.75">
      <c r="A110" s="35" t="s">
        <v>50</v>
      </c>
      <c r="E110" s="36" t="s">
        <v>58</v>
      </c>
    </row>
    <row r="111" spans="1:5" ht="25.5">
      <c r="A111" s="39" t="s">
        <v>52</v>
      </c>
      <c r="E111" s="38" t="s">
        <v>204</v>
      </c>
    </row>
    <row r="112" spans="1:16" ht="12.75">
      <c r="A112" s="25" t="s">
        <v>45</v>
      </c>
      <c s="29" t="s">
        <v>205</v>
      </c>
      <c s="29" t="s">
        <v>206</v>
      </c>
      <c s="25" t="s">
        <v>58</v>
      </c>
      <c s="30" t="s">
        <v>207</v>
      </c>
      <c s="31" t="s">
        <v>69</v>
      </c>
      <c s="32">
        <v>5725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50</v>
      </c>
      <c r="E113" s="36" t="s">
        <v>208</v>
      </c>
    </row>
    <row r="114" spans="1:5" ht="25.5">
      <c r="A114" s="39" t="s">
        <v>52</v>
      </c>
      <c r="E114" s="38" t="s">
        <v>209</v>
      </c>
    </row>
    <row r="115" spans="1:16" ht="12.75">
      <c r="A115" s="25" t="s">
        <v>45</v>
      </c>
      <c s="29" t="s">
        <v>210</v>
      </c>
      <c s="29" t="s">
        <v>211</v>
      </c>
      <c s="25" t="s">
        <v>58</v>
      </c>
      <c s="30" t="s">
        <v>212</v>
      </c>
      <c s="31" t="s">
        <v>69</v>
      </c>
      <c s="32">
        <v>5725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12.75">
      <c r="A116" s="35" t="s">
        <v>50</v>
      </c>
      <c r="E116" s="36" t="s">
        <v>213</v>
      </c>
    </row>
    <row r="117" spans="1:5" ht="12.75">
      <c r="A117" s="39" t="s">
        <v>52</v>
      </c>
      <c r="E117" s="38" t="s">
        <v>200</v>
      </c>
    </row>
    <row r="118" spans="1:16" ht="12.75">
      <c r="A118" s="25" t="s">
        <v>45</v>
      </c>
      <c s="29" t="s">
        <v>214</v>
      </c>
      <c s="29" t="s">
        <v>215</v>
      </c>
      <c s="25" t="s">
        <v>58</v>
      </c>
      <c s="30" t="s">
        <v>216</v>
      </c>
      <c s="31" t="s">
        <v>69</v>
      </c>
      <c s="32">
        <v>5725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12.75">
      <c r="A119" s="35" t="s">
        <v>50</v>
      </c>
      <c r="E119" s="36" t="s">
        <v>217</v>
      </c>
    </row>
    <row r="120" spans="1:5" ht="12.75">
      <c r="A120" s="39" t="s">
        <v>52</v>
      </c>
      <c r="E120" s="38" t="s">
        <v>200</v>
      </c>
    </row>
    <row r="121" spans="1:16" ht="12.75">
      <c r="A121" s="25" t="s">
        <v>45</v>
      </c>
      <c s="29" t="s">
        <v>218</v>
      </c>
      <c s="29" t="s">
        <v>219</v>
      </c>
      <c s="25" t="s">
        <v>58</v>
      </c>
      <c s="30" t="s">
        <v>220</v>
      </c>
      <c s="31" t="s">
        <v>69</v>
      </c>
      <c s="32">
        <v>330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12.75">
      <c r="A122" s="35" t="s">
        <v>50</v>
      </c>
      <c r="E122" s="36" t="s">
        <v>221</v>
      </c>
    </row>
    <row r="123" spans="1:5" ht="25.5">
      <c r="A123" s="37" t="s">
        <v>52</v>
      </c>
      <c r="E123" s="38" t="s">
        <v>222</v>
      </c>
    </row>
    <row r="124" spans="1:18" ht="12.75" customHeight="1">
      <c r="A124" s="6" t="s">
        <v>43</v>
      </c>
      <c s="6"/>
      <c s="41" t="s">
        <v>23</v>
      </c>
      <c s="6"/>
      <c s="27" t="s">
        <v>223</v>
      </c>
      <c s="6"/>
      <c s="6"/>
      <c s="6"/>
      <c s="42">
        <f>0+Q124</f>
      </c>
      <c r="O124">
        <f>0+R124</f>
      </c>
      <c r="Q124">
        <f>0+I125+I128+I131</f>
      </c>
      <c>
        <f>0+O125+O128+O131</f>
      </c>
    </row>
    <row r="125" spans="1:16" ht="12.75">
      <c r="A125" s="25" t="s">
        <v>45</v>
      </c>
      <c s="29" t="s">
        <v>224</v>
      </c>
      <c s="29" t="s">
        <v>225</v>
      </c>
      <c s="25" t="s">
        <v>58</v>
      </c>
      <c s="30" t="s">
        <v>226</v>
      </c>
      <c s="31" t="s">
        <v>69</v>
      </c>
      <c s="32">
        <v>200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50</v>
      </c>
      <c r="E126" s="36" t="s">
        <v>227</v>
      </c>
    </row>
    <row r="127" spans="1:5" ht="12.75">
      <c r="A127" s="39" t="s">
        <v>52</v>
      </c>
      <c r="E127" s="38" t="s">
        <v>228</v>
      </c>
    </row>
    <row r="128" spans="1:16" ht="12.75">
      <c r="A128" s="25" t="s">
        <v>45</v>
      </c>
      <c s="29" t="s">
        <v>229</v>
      </c>
      <c s="29" t="s">
        <v>230</v>
      </c>
      <c s="25" t="s">
        <v>58</v>
      </c>
      <c s="30" t="s">
        <v>231</v>
      </c>
      <c s="31" t="s">
        <v>98</v>
      </c>
      <c s="32">
        <v>100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25.5">
      <c r="A129" s="35" t="s">
        <v>50</v>
      </c>
      <c r="E129" s="36" t="s">
        <v>232</v>
      </c>
    </row>
    <row r="130" spans="1:5" ht="38.25">
      <c r="A130" s="39" t="s">
        <v>52</v>
      </c>
      <c r="E130" s="38" t="s">
        <v>233</v>
      </c>
    </row>
    <row r="131" spans="1:16" ht="12.75">
      <c r="A131" s="25" t="s">
        <v>45</v>
      </c>
      <c s="29" t="s">
        <v>234</v>
      </c>
      <c s="29" t="s">
        <v>235</v>
      </c>
      <c s="25" t="s">
        <v>58</v>
      </c>
      <c s="30" t="s">
        <v>236</v>
      </c>
      <c s="31" t="s">
        <v>69</v>
      </c>
      <c s="32">
        <v>8475.5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12.75">
      <c r="A132" s="35" t="s">
        <v>50</v>
      </c>
      <c r="E132" s="36" t="s">
        <v>237</v>
      </c>
    </row>
    <row r="133" spans="1:5" ht="25.5">
      <c r="A133" s="37" t="s">
        <v>52</v>
      </c>
      <c r="E133" s="38" t="s">
        <v>238</v>
      </c>
    </row>
    <row r="134" spans="1:18" ht="12.75" customHeight="1">
      <c r="A134" s="6" t="s">
        <v>43</v>
      </c>
      <c s="6"/>
      <c s="41" t="s">
        <v>33</v>
      </c>
      <c s="6"/>
      <c s="27" t="s">
        <v>239</v>
      </c>
      <c s="6"/>
      <c s="6"/>
      <c s="6"/>
      <c s="42">
        <f>0+Q134</f>
      </c>
      <c r="O134">
        <f>0+R134</f>
      </c>
      <c r="Q134">
        <f>0+I135+I138+I141+I144</f>
      </c>
      <c>
        <f>0+O135+O138+O141+O144</f>
      </c>
    </row>
    <row r="135" spans="1:16" ht="12.75">
      <c r="A135" s="25" t="s">
        <v>45</v>
      </c>
      <c s="29" t="s">
        <v>240</v>
      </c>
      <c s="29" t="s">
        <v>241</v>
      </c>
      <c s="25" t="s">
        <v>47</v>
      </c>
      <c s="30" t="s">
        <v>242</v>
      </c>
      <c s="31" t="s">
        <v>74</v>
      </c>
      <c s="32">
        <v>113.03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38.25">
      <c r="A136" s="35" t="s">
        <v>50</v>
      </c>
      <c r="E136" s="36" t="s">
        <v>243</v>
      </c>
    </row>
    <row r="137" spans="1:5" ht="204">
      <c r="A137" s="39" t="s">
        <v>52</v>
      </c>
      <c r="E137" s="38" t="s">
        <v>244</v>
      </c>
    </row>
    <row r="138" spans="1:16" ht="12.75">
      <c r="A138" s="25" t="s">
        <v>45</v>
      </c>
      <c s="29" t="s">
        <v>245</v>
      </c>
      <c s="29" t="s">
        <v>241</v>
      </c>
      <c s="25" t="s">
        <v>54</v>
      </c>
      <c s="30" t="s">
        <v>242</v>
      </c>
      <c s="31" t="s">
        <v>74</v>
      </c>
      <c s="32">
        <v>4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50</v>
      </c>
      <c r="E139" s="36" t="s">
        <v>246</v>
      </c>
    </row>
    <row r="140" spans="1:5" ht="25.5">
      <c r="A140" s="39" t="s">
        <v>52</v>
      </c>
      <c r="E140" s="38" t="s">
        <v>247</v>
      </c>
    </row>
    <row r="141" spans="1:16" ht="12.75">
      <c r="A141" s="25" t="s">
        <v>45</v>
      </c>
      <c s="29" t="s">
        <v>248</v>
      </c>
      <c s="29" t="s">
        <v>249</v>
      </c>
      <c s="25" t="s">
        <v>58</v>
      </c>
      <c s="30" t="s">
        <v>250</v>
      </c>
      <c s="31" t="s">
        <v>49</v>
      </c>
      <c s="32">
        <v>10.757</v>
      </c>
      <c s="33">
        <v>0</v>
      </c>
      <c s="34">
        <f>ROUND(ROUND(H141,2)*ROUND(G141,3),2)</f>
      </c>
      <c r="O141">
        <f>(I141*21)/100</f>
      </c>
      <c t="s">
        <v>23</v>
      </c>
    </row>
    <row r="142" spans="1:5" ht="25.5">
      <c r="A142" s="35" t="s">
        <v>50</v>
      </c>
      <c r="E142" s="36" t="s">
        <v>251</v>
      </c>
    </row>
    <row r="143" spans="1:5" ht="63.75">
      <c r="A143" s="39" t="s">
        <v>52</v>
      </c>
      <c r="E143" s="38" t="s">
        <v>252</v>
      </c>
    </row>
    <row r="144" spans="1:16" ht="12.75">
      <c r="A144" s="25" t="s">
        <v>45</v>
      </c>
      <c s="29" t="s">
        <v>253</v>
      </c>
      <c s="29" t="s">
        <v>254</v>
      </c>
      <c s="25" t="s">
        <v>58</v>
      </c>
      <c s="30" t="s">
        <v>255</v>
      </c>
      <c s="31" t="s">
        <v>74</v>
      </c>
      <c s="32">
        <v>11.7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12.75">
      <c r="A145" s="35" t="s">
        <v>50</v>
      </c>
      <c r="E145" s="36" t="s">
        <v>256</v>
      </c>
    </row>
    <row r="146" spans="1:5" ht="114.75">
      <c r="A146" s="37" t="s">
        <v>52</v>
      </c>
      <c r="E146" s="38" t="s">
        <v>257</v>
      </c>
    </row>
    <row r="147" spans="1:18" ht="12.75" customHeight="1">
      <c r="A147" s="6" t="s">
        <v>43</v>
      </c>
      <c s="6"/>
      <c s="41" t="s">
        <v>35</v>
      </c>
      <c s="6"/>
      <c s="27" t="s">
        <v>258</v>
      </c>
      <c s="6"/>
      <c s="6"/>
      <c s="6"/>
      <c s="42">
        <f>0+Q147</f>
      </c>
      <c r="O147">
        <f>0+R147</f>
      </c>
      <c r="Q147">
        <f>0+I148+I151+I154+I157+I160+I163+I166+I169+I172+I175+I178+I181+I184+I187+I190+I193+I196</f>
      </c>
      <c>
        <f>0+O148+O151+O154+O157+O160+O163+O166+O169+O172+O175+O178+O181+O184+O187+O190+O193+O196</f>
      </c>
    </row>
    <row r="148" spans="1:16" ht="12.75">
      <c r="A148" s="25" t="s">
        <v>45</v>
      </c>
      <c s="29" t="s">
        <v>259</v>
      </c>
      <c s="29" t="s">
        <v>260</v>
      </c>
      <c s="25" t="s">
        <v>58</v>
      </c>
      <c s="30" t="s">
        <v>261</v>
      </c>
      <c s="31" t="s">
        <v>69</v>
      </c>
      <c s="32">
        <v>9363.6</v>
      </c>
      <c s="33">
        <v>0</v>
      </c>
      <c s="34">
        <f>ROUND(ROUND(H148,2)*ROUND(G148,3),2)</f>
      </c>
      <c r="O148">
        <f>(I148*21)/100</f>
      </c>
      <c t="s">
        <v>23</v>
      </c>
    </row>
    <row r="149" spans="1:5" ht="25.5">
      <c r="A149" s="35" t="s">
        <v>50</v>
      </c>
      <c r="E149" s="36" t="s">
        <v>262</v>
      </c>
    </row>
    <row r="150" spans="1:5" ht="165.75">
      <c r="A150" s="39" t="s">
        <v>52</v>
      </c>
      <c r="E150" s="38" t="s">
        <v>263</v>
      </c>
    </row>
    <row r="151" spans="1:16" ht="12.75">
      <c r="A151" s="25" t="s">
        <v>45</v>
      </c>
      <c s="29" t="s">
        <v>264</v>
      </c>
      <c s="29" t="s">
        <v>265</v>
      </c>
      <c s="25" t="s">
        <v>58</v>
      </c>
      <c s="30" t="s">
        <v>266</v>
      </c>
      <c s="31" t="s">
        <v>69</v>
      </c>
      <c s="32">
        <v>750</v>
      </c>
      <c s="33">
        <v>0</v>
      </c>
      <c s="34">
        <f>ROUND(ROUND(H151,2)*ROUND(G151,3),2)</f>
      </c>
      <c r="O151">
        <f>(I151*21)/100</f>
      </c>
      <c t="s">
        <v>23</v>
      </c>
    </row>
    <row r="152" spans="1:5" ht="12.75">
      <c r="A152" s="35" t="s">
        <v>50</v>
      </c>
      <c r="E152" s="36" t="s">
        <v>267</v>
      </c>
    </row>
    <row r="153" spans="1:5" ht="89.25">
      <c r="A153" s="39" t="s">
        <v>52</v>
      </c>
      <c r="E153" s="38" t="s">
        <v>268</v>
      </c>
    </row>
    <row r="154" spans="1:16" ht="12.75">
      <c r="A154" s="25" t="s">
        <v>45</v>
      </c>
      <c s="29" t="s">
        <v>269</v>
      </c>
      <c s="29" t="s">
        <v>270</v>
      </c>
      <c s="25" t="s">
        <v>58</v>
      </c>
      <c s="30" t="s">
        <v>271</v>
      </c>
      <c s="31" t="s">
        <v>69</v>
      </c>
      <c s="32">
        <v>4</v>
      </c>
      <c s="33">
        <v>0</v>
      </c>
      <c s="34">
        <f>ROUND(ROUND(H154,2)*ROUND(G154,3),2)</f>
      </c>
      <c r="O154">
        <f>(I154*21)/100</f>
      </c>
      <c t="s">
        <v>23</v>
      </c>
    </row>
    <row r="155" spans="1:5" ht="12.75">
      <c r="A155" s="35" t="s">
        <v>50</v>
      </c>
      <c r="E155" s="36" t="s">
        <v>272</v>
      </c>
    </row>
    <row r="156" spans="1:5" ht="25.5">
      <c r="A156" s="39" t="s">
        <v>52</v>
      </c>
      <c r="E156" s="38" t="s">
        <v>273</v>
      </c>
    </row>
    <row r="157" spans="1:16" ht="12.75">
      <c r="A157" s="25" t="s">
        <v>45</v>
      </c>
      <c s="29" t="s">
        <v>274</v>
      </c>
      <c s="29" t="s">
        <v>275</v>
      </c>
      <c s="25" t="s">
        <v>58</v>
      </c>
      <c s="30" t="s">
        <v>276</v>
      </c>
      <c s="31" t="s">
        <v>69</v>
      </c>
      <c s="32">
        <v>1036.25</v>
      </c>
      <c s="33">
        <v>0</v>
      </c>
      <c s="34">
        <f>ROUND(ROUND(H157,2)*ROUND(G157,3),2)</f>
      </c>
      <c r="O157">
        <f>(I157*21)/100</f>
      </c>
      <c t="s">
        <v>23</v>
      </c>
    </row>
    <row r="158" spans="1:5" ht="38.25">
      <c r="A158" s="35" t="s">
        <v>50</v>
      </c>
      <c r="E158" s="36" t="s">
        <v>277</v>
      </c>
    </row>
    <row r="159" spans="1:5" ht="178.5">
      <c r="A159" s="39" t="s">
        <v>52</v>
      </c>
      <c r="E159" s="38" t="s">
        <v>278</v>
      </c>
    </row>
    <row r="160" spans="1:16" ht="12.75">
      <c r="A160" s="25" t="s">
        <v>45</v>
      </c>
      <c s="29" t="s">
        <v>279</v>
      </c>
      <c s="29" t="s">
        <v>280</v>
      </c>
      <c s="25" t="s">
        <v>58</v>
      </c>
      <c s="30" t="s">
        <v>281</v>
      </c>
      <c s="31" t="s">
        <v>69</v>
      </c>
      <c s="32">
        <v>7609.25</v>
      </c>
      <c s="33">
        <v>0</v>
      </c>
      <c s="34">
        <f>ROUND(ROUND(H160,2)*ROUND(G160,3),2)</f>
      </c>
      <c r="O160">
        <f>(I160*21)/100</f>
      </c>
      <c t="s">
        <v>23</v>
      </c>
    </row>
    <row r="161" spans="1:5" ht="38.25">
      <c r="A161" s="35" t="s">
        <v>50</v>
      </c>
      <c r="E161" s="36" t="s">
        <v>282</v>
      </c>
    </row>
    <row r="162" spans="1:5" ht="127.5">
      <c r="A162" s="39" t="s">
        <v>52</v>
      </c>
      <c r="E162" s="38" t="s">
        <v>283</v>
      </c>
    </row>
    <row r="163" spans="1:16" ht="12.75">
      <c r="A163" s="25" t="s">
        <v>45</v>
      </c>
      <c s="29" t="s">
        <v>284</v>
      </c>
      <c s="29" t="s">
        <v>285</v>
      </c>
      <c s="25" t="s">
        <v>58</v>
      </c>
      <c s="30" t="s">
        <v>286</v>
      </c>
      <c s="31" t="s">
        <v>69</v>
      </c>
      <c s="32">
        <v>140</v>
      </c>
      <c s="33">
        <v>0</v>
      </c>
      <c s="34">
        <f>ROUND(ROUND(H163,2)*ROUND(G163,3),2)</f>
      </c>
      <c r="O163">
        <f>(I163*21)/100</f>
      </c>
      <c t="s">
        <v>23</v>
      </c>
    </row>
    <row r="164" spans="1:5" ht="38.25">
      <c r="A164" s="35" t="s">
        <v>50</v>
      </c>
      <c r="E164" s="36" t="s">
        <v>287</v>
      </c>
    </row>
    <row r="165" spans="1:5" ht="25.5">
      <c r="A165" s="39" t="s">
        <v>52</v>
      </c>
      <c r="E165" s="38" t="s">
        <v>288</v>
      </c>
    </row>
    <row r="166" spans="1:16" ht="12.75">
      <c r="A166" s="25" t="s">
        <v>45</v>
      </c>
      <c s="29" t="s">
        <v>289</v>
      </c>
      <c s="29" t="s">
        <v>290</v>
      </c>
      <c s="25" t="s">
        <v>58</v>
      </c>
      <c s="30" t="s">
        <v>291</v>
      </c>
      <c s="31" t="s">
        <v>69</v>
      </c>
      <c s="32">
        <v>1090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38.25">
      <c r="A167" s="35" t="s">
        <v>50</v>
      </c>
      <c r="E167" s="36" t="s">
        <v>287</v>
      </c>
    </row>
    <row r="168" spans="1:5" ht="25.5">
      <c r="A168" s="39" t="s">
        <v>52</v>
      </c>
      <c r="E168" s="38" t="s">
        <v>292</v>
      </c>
    </row>
    <row r="169" spans="1:16" ht="12.75">
      <c r="A169" s="25" t="s">
        <v>45</v>
      </c>
      <c s="29" t="s">
        <v>293</v>
      </c>
      <c s="29" t="s">
        <v>294</v>
      </c>
      <c s="25" t="s">
        <v>58</v>
      </c>
      <c s="30" t="s">
        <v>295</v>
      </c>
      <c s="31" t="s">
        <v>69</v>
      </c>
      <c s="32">
        <v>9363.6</v>
      </c>
      <c s="33">
        <v>0</v>
      </c>
      <c s="34">
        <f>ROUND(ROUND(H169,2)*ROUND(G169,3),2)</f>
      </c>
      <c r="O169">
        <f>(I169*21)/100</f>
      </c>
      <c t="s">
        <v>23</v>
      </c>
    </row>
    <row r="170" spans="1:5" ht="25.5">
      <c r="A170" s="35" t="s">
        <v>50</v>
      </c>
      <c r="E170" s="36" t="s">
        <v>296</v>
      </c>
    </row>
    <row r="171" spans="1:5" ht="165.75">
      <c r="A171" s="39" t="s">
        <v>52</v>
      </c>
      <c r="E171" s="38" t="s">
        <v>263</v>
      </c>
    </row>
    <row r="172" spans="1:16" ht="12.75">
      <c r="A172" s="25" t="s">
        <v>45</v>
      </c>
      <c s="29" t="s">
        <v>297</v>
      </c>
      <c s="29" t="s">
        <v>298</v>
      </c>
      <c s="25" t="s">
        <v>58</v>
      </c>
      <c s="30" t="s">
        <v>299</v>
      </c>
      <c s="31" t="s">
        <v>69</v>
      </c>
      <c s="32">
        <v>17860.2</v>
      </c>
      <c s="33">
        <v>0</v>
      </c>
      <c s="34">
        <f>ROUND(ROUND(H172,2)*ROUND(G172,3),2)</f>
      </c>
      <c r="O172">
        <f>(I172*21)/100</f>
      </c>
      <c t="s">
        <v>23</v>
      </c>
    </row>
    <row r="173" spans="1:5" ht="25.5">
      <c r="A173" s="35" t="s">
        <v>50</v>
      </c>
      <c r="E173" s="36" t="s">
        <v>300</v>
      </c>
    </row>
    <row r="174" spans="1:5" ht="165.75">
      <c r="A174" s="39" t="s">
        <v>52</v>
      </c>
      <c r="E174" s="38" t="s">
        <v>301</v>
      </c>
    </row>
    <row r="175" spans="1:16" ht="25.5">
      <c r="A175" s="25" t="s">
        <v>45</v>
      </c>
      <c s="29" t="s">
        <v>302</v>
      </c>
      <c s="29" t="s">
        <v>303</v>
      </c>
      <c s="25" t="s">
        <v>58</v>
      </c>
      <c s="30" t="s">
        <v>304</v>
      </c>
      <c s="31" t="s">
        <v>69</v>
      </c>
      <c s="32">
        <v>8843.4</v>
      </c>
      <c s="33">
        <v>0</v>
      </c>
      <c s="34">
        <f>ROUND(ROUND(H175,2)*ROUND(G175,3),2)</f>
      </c>
      <c r="O175">
        <f>(I175*21)/100</f>
      </c>
      <c t="s">
        <v>23</v>
      </c>
    </row>
    <row r="176" spans="1:5" ht="38.25">
      <c r="A176" s="35" t="s">
        <v>50</v>
      </c>
      <c r="E176" s="36" t="s">
        <v>305</v>
      </c>
    </row>
    <row r="177" spans="1:5" ht="165.75">
      <c r="A177" s="39" t="s">
        <v>52</v>
      </c>
      <c r="E177" s="38" t="s">
        <v>306</v>
      </c>
    </row>
    <row r="178" spans="1:16" ht="12.75">
      <c r="A178" s="25" t="s">
        <v>45</v>
      </c>
      <c s="29" t="s">
        <v>307</v>
      </c>
      <c s="29" t="s">
        <v>308</v>
      </c>
      <c s="25" t="s">
        <v>58</v>
      </c>
      <c s="30" t="s">
        <v>309</v>
      </c>
      <c s="31" t="s">
        <v>69</v>
      </c>
      <c s="32">
        <v>9016.8</v>
      </c>
      <c s="33">
        <v>0</v>
      </c>
      <c s="34">
        <f>ROUND(ROUND(H178,2)*ROUND(G178,3),2)</f>
      </c>
      <c r="O178">
        <f>(I178*21)/100</f>
      </c>
      <c t="s">
        <v>23</v>
      </c>
    </row>
    <row r="179" spans="1:5" ht="25.5">
      <c r="A179" s="35" t="s">
        <v>50</v>
      </c>
      <c r="E179" s="36" t="s">
        <v>310</v>
      </c>
    </row>
    <row r="180" spans="1:5" ht="165.75">
      <c r="A180" s="39" t="s">
        <v>52</v>
      </c>
      <c r="E180" s="38" t="s">
        <v>311</v>
      </c>
    </row>
    <row r="181" spans="1:16" ht="25.5">
      <c r="A181" s="25" t="s">
        <v>45</v>
      </c>
      <c s="29" t="s">
        <v>312</v>
      </c>
      <c s="29" t="s">
        <v>313</v>
      </c>
      <c s="25" t="s">
        <v>58</v>
      </c>
      <c s="30" t="s">
        <v>314</v>
      </c>
      <c s="31" t="s">
        <v>69</v>
      </c>
      <c s="32">
        <v>8696.8</v>
      </c>
      <c s="33">
        <v>0</v>
      </c>
      <c s="34">
        <f>ROUND(ROUND(H181,2)*ROUND(G181,3),2)</f>
      </c>
      <c r="O181">
        <f>(I181*21)/100</f>
      </c>
      <c t="s">
        <v>23</v>
      </c>
    </row>
    <row r="182" spans="1:5" ht="25.5">
      <c r="A182" s="35" t="s">
        <v>50</v>
      </c>
      <c r="E182" s="36" t="s">
        <v>315</v>
      </c>
    </row>
    <row r="183" spans="1:5" ht="165.75">
      <c r="A183" s="39" t="s">
        <v>52</v>
      </c>
      <c r="E183" s="38" t="s">
        <v>316</v>
      </c>
    </row>
    <row r="184" spans="1:16" ht="12.75">
      <c r="A184" s="25" t="s">
        <v>45</v>
      </c>
      <c s="29" t="s">
        <v>317</v>
      </c>
      <c s="29" t="s">
        <v>318</v>
      </c>
      <c s="25" t="s">
        <v>58</v>
      </c>
      <c s="30" t="s">
        <v>319</v>
      </c>
      <c s="31" t="s">
        <v>69</v>
      </c>
      <c s="32">
        <v>8696.8</v>
      </c>
      <c s="33">
        <v>0</v>
      </c>
      <c s="34">
        <f>ROUND(ROUND(H184,2)*ROUND(G184,3),2)</f>
      </c>
      <c r="O184">
        <f>(I184*21)/100</f>
      </c>
      <c t="s">
        <v>23</v>
      </c>
    </row>
    <row r="185" spans="1:5" ht="12.75">
      <c r="A185" s="35" t="s">
        <v>50</v>
      </c>
      <c r="E185" s="36" t="s">
        <v>320</v>
      </c>
    </row>
    <row r="186" spans="1:5" ht="12.75">
      <c r="A186" s="39" t="s">
        <v>52</v>
      </c>
      <c r="E186" s="38" t="s">
        <v>321</v>
      </c>
    </row>
    <row r="187" spans="1:16" ht="12.75">
      <c r="A187" s="25" t="s">
        <v>45</v>
      </c>
      <c s="29" t="s">
        <v>322</v>
      </c>
      <c s="29" t="s">
        <v>323</v>
      </c>
      <c s="25" t="s">
        <v>58</v>
      </c>
      <c s="30" t="s">
        <v>324</v>
      </c>
      <c s="31" t="s">
        <v>69</v>
      </c>
      <c s="32">
        <v>412</v>
      </c>
      <c s="33">
        <v>0</v>
      </c>
      <c s="34">
        <f>ROUND(ROUND(H187,2)*ROUND(G187,3),2)</f>
      </c>
      <c r="O187">
        <f>(I187*21)/100</f>
      </c>
      <c t="s">
        <v>23</v>
      </c>
    </row>
    <row r="188" spans="1:5" ht="25.5">
      <c r="A188" s="35" t="s">
        <v>50</v>
      </c>
      <c r="E188" s="36" t="s">
        <v>325</v>
      </c>
    </row>
    <row r="189" spans="1:5" ht="242.25">
      <c r="A189" s="39" t="s">
        <v>52</v>
      </c>
      <c r="E189" s="38" t="s">
        <v>326</v>
      </c>
    </row>
    <row r="190" spans="1:16" ht="12.75">
      <c r="A190" s="25" t="s">
        <v>45</v>
      </c>
      <c s="29" t="s">
        <v>327</v>
      </c>
      <c s="29" t="s">
        <v>328</v>
      </c>
      <c s="25" t="s">
        <v>58</v>
      </c>
      <c s="30" t="s">
        <v>329</v>
      </c>
      <c s="31" t="s">
        <v>69</v>
      </c>
      <c s="32">
        <v>536</v>
      </c>
      <c s="33">
        <v>0</v>
      </c>
      <c s="34">
        <f>ROUND(ROUND(H190,2)*ROUND(G190,3),2)</f>
      </c>
      <c r="O190">
        <f>(I190*21)/100</f>
      </c>
      <c t="s">
        <v>23</v>
      </c>
    </row>
    <row r="191" spans="1:5" ht="51">
      <c r="A191" s="35" t="s">
        <v>50</v>
      </c>
      <c r="E191" s="36" t="s">
        <v>330</v>
      </c>
    </row>
    <row r="192" spans="1:5" ht="25.5">
      <c r="A192" s="39" t="s">
        <v>52</v>
      </c>
      <c r="E192" s="38" t="s">
        <v>331</v>
      </c>
    </row>
    <row r="193" spans="1:16" ht="12.75">
      <c r="A193" s="25" t="s">
        <v>45</v>
      </c>
      <c s="29" t="s">
        <v>332</v>
      </c>
      <c s="29" t="s">
        <v>333</v>
      </c>
      <c s="25" t="s">
        <v>47</v>
      </c>
      <c s="30" t="s">
        <v>334</v>
      </c>
      <c s="31" t="s">
        <v>69</v>
      </c>
      <c s="32">
        <v>4</v>
      </c>
      <c s="33">
        <v>0</v>
      </c>
      <c s="34">
        <f>ROUND(ROUND(H193,2)*ROUND(G193,3),2)</f>
      </c>
      <c r="O193">
        <f>(I193*21)/100</f>
      </c>
      <c t="s">
        <v>23</v>
      </c>
    </row>
    <row r="194" spans="1:5" ht="38.25">
      <c r="A194" s="35" t="s">
        <v>50</v>
      </c>
      <c r="E194" s="36" t="s">
        <v>335</v>
      </c>
    </row>
    <row r="195" spans="1:5" ht="38.25">
      <c r="A195" s="39" t="s">
        <v>52</v>
      </c>
      <c r="E195" s="38" t="s">
        <v>336</v>
      </c>
    </row>
    <row r="196" spans="1:16" ht="12.75">
      <c r="A196" s="25" t="s">
        <v>45</v>
      </c>
      <c s="29" t="s">
        <v>337</v>
      </c>
      <c s="29" t="s">
        <v>333</v>
      </c>
      <c s="25" t="s">
        <v>54</v>
      </c>
      <c s="30" t="s">
        <v>334</v>
      </c>
      <c s="31" t="s">
        <v>69</v>
      </c>
      <c s="32">
        <v>30</v>
      </c>
      <c s="33">
        <v>0</v>
      </c>
      <c s="34">
        <f>ROUND(ROUND(H196,2)*ROUND(G196,3),2)</f>
      </c>
      <c r="O196">
        <f>(I196*21)/100</f>
      </c>
      <c t="s">
        <v>23</v>
      </c>
    </row>
    <row r="197" spans="1:5" ht="38.25">
      <c r="A197" s="35" t="s">
        <v>50</v>
      </c>
      <c r="E197" s="36" t="s">
        <v>338</v>
      </c>
    </row>
    <row r="198" spans="1:5" ht="38.25">
      <c r="A198" s="37" t="s">
        <v>52</v>
      </c>
      <c r="E198" s="38" t="s">
        <v>339</v>
      </c>
    </row>
    <row r="199" spans="1:18" ht="12.75" customHeight="1">
      <c r="A199" s="6" t="s">
        <v>43</v>
      </c>
      <c s="6"/>
      <c s="41" t="s">
        <v>37</v>
      </c>
      <c s="6"/>
      <c s="27" t="s">
        <v>340</v>
      </c>
      <c s="6"/>
      <c s="6"/>
      <c s="6"/>
      <c s="42">
        <f>0+Q199</f>
      </c>
      <c r="O199">
        <f>0+R199</f>
      </c>
      <c r="Q199">
        <f>0+I200</f>
      </c>
      <c>
        <f>0+O200</f>
      </c>
    </row>
    <row r="200" spans="1:16" ht="25.5">
      <c r="A200" s="25" t="s">
        <v>45</v>
      </c>
      <c s="29" t="s">
        <v>341</v>
      </c>
      <c s="29" t="s">
        <v>342</v>
      </c>
      <c s="25" t="s">
        <v>58</v>
      </c>
      <c s="30" t="s">
        <v>343</v>
      </c>
      <c s="31" t="s">
        <v>69</v>
      </c>
      <c s="32">
        <v>50</v>
      </c>
      <c s="33">
        <v>0</v>
      </c>
      <c s="34">
        <f>ROUND(ROUND(H200,2)*ROUND(G200,3),2)</f>
      </c>
      <c r="O200">
        <f>(I200*21)/100</f>
      </c>
      <c t="s">
        <v>23</v>
      </c>
    </row>
    <row r="201" spans="1:5" ht="25.5">
      <c r="A201" s="35" t="s">
        <v>50</v>
      </c>
      <c r="E201" s="36" t="s">
        <v>344</v>
      </c>
    </row>
    <row r="202" spans="1:5" ht="25.5">
      <c r="A202" s="37" t="s">
        <v>52</v>
      </c>
      <c r="E202" s="38" t="s">
        <v>345</v>
      </c>
    </row>
    <row r="203" spans="1:18" ht="12.75" customHeight="1">
      <c r="A203" s="6" t="s">
        <v>43</v>
      </c>
      <c s="6"/>
      <c s="41" t="s">
        <v>82</v>
      </c>
      <c s="6"/>
      <c s="27" t="s">
        <v>346</v>
      </c>
      <c s="6"/>
      <c s="6"/>
      <c s="6"/>
      <c s="42">
        <f>0+Q203</f>
      </c>
      <c r="O203">
        <f>0+R203</f>
      </c>
      <c r="Q203">
        <f>0+I204+I207+I210+I213+I216+I219+I222+I225</f>
      </c>
      <c>
        <f>0+O204+O207+O210+O213+O216+O219+O222+O225</f>
      </c>
    </row>
    <row r="204" spans="1:16" ht="12.75">
      <c r="A204" s="25" t="s">
        <v>45</v>
      </c>
      <c s="29" t="s">
        <v>347</v>
      </c>
      <c s="29" t="s">
        <v>348</v>
      </c>
      <c s="25" t="s">
        <v>58</v>
      </c>
      <c s="30" t="s">
        <v>349</v>
      </c>
      <c s="31" t="s">
        <v>98</v>
      </c>
      <c s="32">
        <v>28.5</v>
      </c>
      <c s="33">
        <v>0</v>
      </c>
      <c s="34">
        <f>ROUND(ROUND(H204,2)*ROUND(G204,3),2)</f>
      </c>
      <c r="O204">
        <f>(I204*21)/100</f>
      </c>
      <c t="s">
        <v>23</v>
      </c>
    </row>
    <row r="205" spans="1:5" ht="25.5">
      <c r="A205" s="35" t="s">
        <v>50</v>
      </c>
      <c r="E205" s="36" t="s">
        <v>350</v>
      </c>
    </row>
    <row r="206" spans="1:5" ht="63.75">
      <c r="A206" s="39" t="s">
        <v>52</v>
      </c>
      <c r="E206" s="38" t="s">
        <v>351</v>
      </c>
    </row>
    <row r="207" spans="1:16" ht="12.75">
      <c r="A207" s="25" t="s">
        <v>45</v>
      </c>
      <c s="29" t="s">
        <v>352</v>
      </c>
      <c s="29" t="s">
        <v>353</v>
      </c>
      <c s="25" t="s">
        <v>58</v>
      </c>
      <c s="30" t="s">
        <v>354</v>
      </c>
      <c s="31" t="s">
        <v>154</v>
      </c>
      <c s="32">
        <v>1</v>
      </c>
      <c s="33">
        <v>0</v>
      </c>
      <c s="34">
        <f>ROUND(ROUND(H207,2)*ROUND(G207,3),2)</f>
      </c>
      <c r="O207">
        <f>(I207*21)/100</f>
      </c>
      <c t="s">
        <v>23</v>
      </c>
    </row>
    <row r="208" spans="1:5" ht="102">
      <c r="A208" s="35" t="s">
        <v>50</v>
      </c>
      <c r="E208" s="36" t="s">
        <v>355</v>
      </c>
    </row>
    <row r="209" spans="1:5" ht="38.25">
      <c r="A209" s="39" t="s">
        <v>52</v>
      </c>
      <c r="E209" s="38" t="s">
        <v>356</v>
      </c>
    </row>
    <row r="210" spans="1:16" ht="12.75">
      <c r="A210" s="25" t="s">
        <v>45</v>
      </c>
      <c s="29" t="s">
        <v>357</v>
      </c>
      <c s="29" t="s">
        <v>358</v>
      </c>
      <c s="25" t="s">
        <v>58</v>
      </c>
      <c s="30" t="s">
        <v>359</v>
      </c>
      <c s="31" t="s">
        <v>154</v>
      </c>
      <c s="32">
        <v>3</v>
      </c>
      <c s="33">
        <v>0</v>
      </c>
      <c s="34">
        <f>ROUND(ROUND(H210,2)*ROUND(G210,3),2)</f>
      </c>
      <c r="O210">
        <f>(I210*21)/100</f>
      </c>
      <c t="s">
        <v>23</v>
      </c>
    </row>
    <row r="211" spans="1:5" ht="12.75">
      <c r="A211" s="35" t="s">
        <v>50</v>
      </c>
      <c r="E211" s="36" t="s">
        <v>360</v>
      </c>
    </row>
    <row r="212" spans="1:5" ht="51">
      <c r="A212" s="39" t="s">
        <v>52</v>
      </c>
      <c r="E212" s="38" t="s">
        <v>361</v>
      </c>
    </row>
    <row r="213" spans="1:16" ht="12.75">
      <c r="A213" s="25" t="s">
        <v>45</v>
      </c>
      <c s="29" t="s">
        <v>362</v>
      </c>
      <c s="29" t="s">
        <v>363</v>
      </c>
      <c s="25" t="s">
        <v>58</v>
      </c>
      <c s="30" t="s">
        <v>364</v>
      </c>
      <c s="31" t="s">
        <v>154</v>
      </c>
      <c s="32">
        <v>1</v>
      </c>
      <c s="33">
        <v>0</v>
      </c>
      <c s="34">
        <f>ROUND(ROUND(H213,2)*ROUND(G213,3),2)</f>
      </c>
      <c r="O213">
        <f>(I213*21)/100</f>
      </c>
      <c t="s">
        <v>23</v>
      </c>
    </row>
    <row r="214" spans="1:5" ht="12.75">
      <c r="A214" s="35" t="s">
        <v>50</v>
      </c>
      <c r="E214" s="36" t="s">
        <v>365</v>
      </c>
    </row>
    <row r="215" spans="1:5" ht="38.25">
      <c r="A215" s="39" t="s">
        <v>52</v>
      </c>
      <c r="E215" s="38" t="s">
        <v>366</v>
      </c>
    </row>
    <row r="216" spans="1:16" ht="12.75">
      <c r="A216" s="25" t="s">
        <v>45</v>
      </c>
      <c s="29" t="s">
        <v>367</v>
      </c>
      <c s="29" t="s">
        <v>368</v>
      </c>
      <c s="25" t="s">
        <v>58</v>
      </c>
      <c s="30" t="s">
        <v>369</v>
      </c>
      <c s="31" t="s">
        <v>154</v>
      </c>
      <c s="32">
        <v>4</v>
      </c>
      <c s="33">
        <v>0</v>
      </c>
      <c s="34">
        <f>ROUND(ROUND(H216,2)*ROUND(G216,3),2)</f>
      </c>
      <c r="O216">
        <f>(I216*21)/100</f>
      </c>
      <c t="s">
        <v>23</v>
      </c>
    </row>
    <row r="217" spans="1:5" ht="12.75">
      <c r="A217" s="35" t="s">
        <v>50</v>
      </c>
      <c r="E217" s="36" t="s">
        <v>58</v>
      </c>
    </row>
    <row r="218" spans="1:5" ht="63.75">
      <c r="A218" s="39" t="s">
        <v>52</v>
      </c>
      <c r="E218" s="38" t="s">
        <v>370</v>
      </c>
    </row>
    <row r="219" spans="1:16" ht="12.75">
      <c r="A219" s="25" t="s">
        <v>45</v>
      </c>
      <c s="29" t="s">
        <v>371</v>
      </c>
      <c s="29" t="s">
        <v>372</v>
      </c>
      <c s="25" t="s">
        <v>58</v>
      </c>
      <c s="30" t="s">
        <v>373</v>
      </c>
      <c s="31" t="s">
        <v>154</v>
      </c>
      <c s="32">
        <v>1</v>
      </c>
      <c s="33">
        <v>0</v>
      </c>
      <c s="34">
        <f>ROUND(ROUND(H219,2)*ROUND(G219,3),2)</f>
      </c>
      <c r="O219">
        <f>(I219*21)/100</f>
      </c>
      <c t="s">
        <v>23</v>
      </c>
    </row>
    <row r="220" spans="1:5" ht="12.75">
      <c r="A220" s="35" t="s">
        <v>50</v>
      </c>
      <c r="E220" s="36" t="s">
        <v>58</v>
      </c>
    </row>
    <row r="221" spans="1:5" ht="25.5">
      <c r="A221" s="39" t="s">
        <v>52</v>
      </c>
      <c r="E221" s="38" t="s">
        <v>374</v>
      </c>
    </row>
    <row r="222" spans="1:16" ht="12.75">
      <c r="A222" s="25" t="s">
        <v>45</v>
      </c>
      <c s="29" t="s">
        <v>375</v>
      </c>
      <c s="29" t="s">
        <v>376</v>
      </c>
      <c s="25" t="s">
        <v>58</v>
      </c>
      <c s="30" t="s">
        <v>377</v>
      </c>
      <c s="31" t="s">
        <v>154</v>
      </c>
      <c s="32">
        <v>1</v>
      </c>
      <c s="33">
        <v>0</v>
      </c>
      <c s="34">
        <f>ROUND(ROUND(H222,2)*ROUND(G222,3),2)</f>
      </c>
      <c r="O222">
        <f>(I222*21)/100</f>
      </c>
      <c t="s">
        <v>23</v>
      </c>
    </row>
    <row r="223" spans="1:5" ht="12.75">
      <c r="A223" s="35" t="s">
        <v>50</v>
      </c>
      <c r="E223" s="36" t="s">
        <v>58</v>
      </c>
    </row>
    <row r="224" spans="1:5" ht="25.5">
      <c r="A224" s="39" t="s">
        <v>52</v>
      </c>
      <c r="E224" s="38" t="s">
        <v>378</v>
      </c>
    </row>
    <row r="225" spans="1:16" ht="12.75">
      <c r="A225" s="25" t="s">
        <v>45</v>
      </c>
      <c s="29" t="s">
        <v>379</v>
      </c>
      <c s="29" t="s">
        <v>380</v>
      </c>
      <c s="25" t="s">
        <v>58</v>
      </c>
      <c s="30" t="s">
        <v>381</v>
      </c>
      <c s="31" t="s">
        <v>154</v>
      </c>
      <c s="32">
        <v>2</v>
      </c>
      <c s="33">
        <v>0</v>
      </c>
      <c s="34">
        <f>ROUND(ROUND(H225,2)*ROUND(G225,3),2)</f>
      </c>
      <c r="O225">
        <f>(I225*21)/100</f>
      </c>
      <c t="s">
        <v>23</v>
      </c>
    </row>
    <row r="226" spans="1:5" ht="12.75">
      <c r="A226" s="35" t="s">
        <v>50</v>
      </c>
      <c r="E226" s="36" t="s">
        <v>58</v>
      </c>
    </row>
    <row r="227" spans="1:5" ht="76.5">
      <c r="A227" s="37" t="s">
        <v>52</v>
      </c>
      <c r="E227" s="38" t="s">
        <v>382</v>
      </c>
    </row>
    <row r="228" spans="1:18" ht="12.75" customHeight="1">
      <c r="A228" s="6" t="s">
        <v>43</v>
      </c>
      <c s="6"/>
      <c s="41" t="s">
        <v>40</v>
      </c>
      <c s="6"/>
      <c s="27" t="s">
        <v>383</v>
      </c>
      <c s="6"/>
      <c s="6"/>
      <c s="6"/>
      <c s="42">
        <f>0+Q228</f>
      </c>
      <c r="O228">
        <f>0+R228</f>
      </c>
      <c r="Q228">
        <f>0+I229+I232+I235+I238+I241+I244+I247+I250+I253+I256+I259+I262+I265+I268+I271+I274+I277+I280+I283+I286+I289</f>
      </c>
      <c>
        <f>0+O229+O232+O235+O238+O241+O244+O247+O250+O253+O256+O259+O262+O265+O268+O271+O274+O277+O280+O283+O286+O289</f>
      </c>
    </row>
    <row r="229" spans="1:16" ht="12.75">
      <c r="A229" s="25" t="s">
        <v>45</v>
      </c>
      <c s="29" t="s">
        <v>384</v>
      </c>
      <c s="29" t="s">
        <v>385</v>
      </c>
      <c s="25" t="s">
        <v>58</v>
      </c>
      <c s="30" t="s">
        <v>386</v>
      </c>
      <c s="31" t="s">
        <v>98</v>
      </c>
      <c s="32">
        <v>28</v>
      </c>
      <c s="33">
        <v>0</v>
      </c>
      <c s="34">
        <f>ROUND(ROUND(H229,2)*ROUND(G229,3),2)</f>
      </c>
      <c r="O229">
        <f>(I229*21)/100</f>
      </c>
      <c t="s">
        <v>23</v>
      </c>
    </row>
    <row r="230" spans="1:5" ht="12.75">
      <c r="A230" s="35" t="s">
        <v>50</v>
      </c>
      <c r="E230" s="36" t="s">
        <v>387</v>
      </c>
    </row>
    <row r="231" spans="1:5" ht="102">
      <c r="A231" s="39" t="s">
        <v>52</v>
      </c>
      <c r="E231" s="38" t="s">
        <v>388</v>
      </c>
    </row>
    <row r="232" spans="1:16" ht="12.75">
      <c r="A232" s="25" t="s">
        <v>45</v>
      </c>
      <c s="29" t="s">
        <v>389</v>
      </c>
      <c s="29" t="s">
        <v>390</v>
      </c>
      <c s="25" t="s">
        <v>58</v>
      </c>
      <c s="30" t="s">
        <v>391</v>
      </c>
      <c s="31" t="s">
        <v>98</v>
      </c>
      <c s="32">
        <v>28</v>
      </c>
      <c s="33">
        <v>0</v>
      </c>
      <c s="34">
        <f>ROUND(ROUND(H232,2)*ROUND(G232,3),2)</f>
      </c>
      <c r="O232">
        <f>(I232*21)/100</f>
      </c>
      <c t="s">
        <v>23</v>
      </c>
    </row>
    <row r="233" spans="1:5" ht="25.5">
      <c r="A233" s="35" t="s">
        <v>50</v>
      </c>
      <c r="E233" s="36" t="s">
        <v>392</v>
      </c>
    </row>
    <row r="234" spans="1:5" ht="102">
      <c r="A234" s="39" t="s">
        <v>52</v>
      </c>
      <c r="E234" s="38" t="s">
        <v>393</v>
      </c>
    </row>
    <row r="235" spans="1:16" ht="25.5">
      <c r="A235" s="25" t="s">
        <v>45</v>
      </c>
      <c s="29" t="s">
        <v>394</v>
      </c>
      <c s="29" t="s">
        <v>395</v>
      </c>
      <c s="25" t="s">
        <v>58</v>
      </c>
      <c s="30" t="s">
        <v>396</v>
      </c>
      <c s="31" t="s">
        <v>98</v>
      </c>
      <c s="32">
        <v>110</v>
      </c>
      <c s="33">
        <v>0</v>
      </c>
      <c s="34">
        <f>ROUND(ROUND(H235,2)*ROUND(G235,3),2)</f>
      </c>
      <c r="O235">
        <f>(I235*21)/100</f>
      </c>
      <c t="s">
        <v>23</v>
      </c>
    </row>
    <row r="236" spans="1:5" ht="12.75">
      <c r="A236" s="35" t="s">
        <v>50</v>
      </c>
      <c r="E236" s="36" t="s">
        <v>58</v>
      </c>
    </row>
    <row r="237" spans="1:5" ht="38.25">
      <c r="A237" s="39" t="s">
        <v>52</v>
      </c>
      <c r="E237" s="38" t="s">
        <v>397</v>
      </c>
    </row>
    <row r="238" spans="1:16" ht="25.5">
      <c r="A238" s="25" t="s">
        <v>45</v>
      </c>
      <c s="29" t="s">
        <v>398</v>
      </c>
      <c s="29" t="s">
        <v>399</v>
      </c>
      <c s="25" t="s">
        <v>58</v>
      </c>
      <c s="30" t="s">
        <v>400</v>
      </c>
      <c s="31" t="s">
        <v>98</v>
      </c>
      <c s="32">
        <v>110</v>
      </c>
      <c s="33">
        <v>0</v>
      </c>
      <c s="34">
        <f>ROUND(ROUND(H238,2)*ROUND(G238,3),2)</f>
      </c>
      <c r="O238">
        <f>(I238*21)/100</f>
      </c>
      <c t="s">
        <v>23</v>
      </c>
    </row>
    <row r="239" spans="1:5" ht="12.75">
      <c r="A239" s="35" t="s">
        <v>50</v>
      </c>
      <c r="E239" s="36" t="s">
        <v>401</v>
      </c>
    </row>
    <row r="240" spans="1:5" ht="25.5">
      <c r="A240" s="39" t="s">
        <v>52</v>
      </c>
      <c r="E240" s="38" t="s">
        <v>402</v>
      </c>
    </row>
    <row r="241" spans="1:16" ht="12.75">
      <c r="A241" s="25" t="s">
        <v>45</v>
      </c>
      <c s="29" t="s">
        <v>403</v>
      </c>
      <c s="29" t="s">
        <v>404</v>
      </c>
      <c s="25" t="s">
        <v>58</v>
      </c>
      <c s="30" t="s">
        <v>405</v>
      </c>
      <c s="31" t="s">
        <v>98</v>
      </c>
      <c s="32">
        <v>42</v>
      </c>
      <c s="33">
        <v>0</v>
      </c>
      <c s="34">
        <f>ROUND(ROUND(H241,2)*ROUND(G241,3),2)</f>
      </c>
      <c r="O241">
        <f>(I241*21)/100</f>
      </c>
      <c t="s">
        <v>23</v>
      </c>
    </row>
    <row r="242" spans="1:5" ht="12.75">
      <c r="A242" s="35" t="s">
        <v>50</v>
      </c>
      <c r="E242" s="36" t="s">
        <v>58</v>
      </c>
    </row>
    <row r="243" spans="1:5" ht="38.25">
      <c r="A243" s="39" t="s">
        <v>52</v>
      </c>
      <c r="E243" s="38" t="s">
        <v>406</v>
      </c>
    </row>
    <row r="244" spans="1:16" ht="25.5">
      <c r="A244" s="25" t="s">
        <v>45</v>
      </c>
      <c s="29" t="s">
        <v>407</v>
      </c>
      <c s="29" t="s">
        <v>408</v>
      </c>
      <c s="25" t="s">
        <v>58</v>
      </c>
      <c s="30" t="s">
        <v>409</v>
      </c>
      <c s="31" t="s">
        <v>98</v>
      </c>
      <c s="32">
        <v>8</v>
      </c>
      <c s="33">
        <v>0</v>
      </c>
      <c s="34">
        <f>ROUND(ROUND(H244,2)*ROUND(G244,3),2)</f>
      </c>
      <c r="O244">
        <f>(I244*21)/100</f>
      </c>
      <c t="s">
        <v>23</v>
      </c>
    </row>
    <row r="245" spans="1:5" ht="12.75">
      <c r="A245" s="35" t="s">
        <v>50</v>
      </c>
      <c r="E245" s="36" t="s">
        <v>410</v>
      </c>
    </row>
    <row r="246" spans="1:5" ht="25.5">
      <c r="A246" s="39" t="s">
        <v>52</v>
      </c>
      <c r="E246" s="38" t="s">
        <v>411</v>
      </c>
    </row>
    <row r="247" spans="1:16" ht="12.75">
      <c r="A247" s="25" t="s">
        <v>45</v>
      </c>
      <c s="29" t="s">
        <v>412</v>
      </c>
      <c s="29" t="s">
        <v>413</v>
      </c>
      <c s="25" t="s">
        <v>58</v>
      </c>
      <c s="30" t="s">
        <v>414</v>
      </c>
      <c s="31" t="s">
        <v>98</v>
      </c>
      <c s="32">
        <v>8</v>
      </c>
      <c s="33">
        <v>0</v>
      </c>
      <c s="34">
        <f>ROUND(ROUND(H247,2)*ROUND(G247,3),2)</f>
      </c>
      <c r="O247">
        <f>(I247*21)/100</f>
      </c>
      <c t="s">
        <v>23</v>
      </c>
    </row>
    <row r="248" spans="1:5" ht="12.75">
      <c r="A248" s="35" t="s">
        <v>50</v>
      </c>
      <c r="E248" s="36" t="s">
        <v>415</v>
      </c>
    </row>
    <row r="249" spans="1:5" ht="25.5">
      <c r="A249" s="39" t="s">
        <v>52</v>
      </c>
      <c r="E249" s="38" t="s">
        <v>416</v>
      </c>
    </row>
    <row r="250" spans="1:16" ht="12.75">
      <c r="A250" s="25" t="s">
        <v>45</v>
      </c>
      <c s="29" t="s">
        <v>417</v>
      </c>
      <c s="29" t="s">
        <v>418</v>
      </c>
      <c s="25" t="s">
        <v>58</v>
      </c>
      <c s="30" t="s">
        <v>419</v>
      </c>
      <c s="31" t="s">
        <v>98</v>
      </c>
      <c s="32">
        <v>265</v>
      </c>
      <c s="33">
        <v>0</v>
      </c>
      <c s="34">
        <f>ROUND(ROUND(H250,2)*ROUND(G250,3),2)</f>
      </c>
      <c r="O250">
        <f>(I250*21)/100</f>
      </c>
      <c t="s">
        <v>23</v>
      </c>
    </row>
    <row r="251" spans="1:5" ht="12.75">
      <c r="A251" s="35" t="s">
        <v>50</v>
      </c>
      <c r="E251" s="36" t="s">
        <v>58</v>
      </c>
    </row>
    <row r="252" spans="1:5" ht="89.25">
      <c r="A252" s="39" t="s">
        <v>52</v>
      </c>
      <c r="E252" s="38" t="s">
        <v>420</v>
      </c>
    </row>
    <row r="253" spans="1:16" ht="12.75">
      <c r="A253" s="25" t="s">
        <v>45</v>
      </c>
      <c s="29" t="s">
        <v>421</v>
      </c>
      <c s="29" t="s">
        <v>422</v>
      </c>
      <c s="25" t="s">
        <v>58</v>
      </c>
      <c s="30" t="s">
        <v>423</v>
      </c>
      <c s="31" t="s">
        <v>98</v>
      </c>
      <c s="32">
        <v>294</v>
      </c>
      <c s="33">
        <v>0</v>
      </c>
      <c s="34">
        <f>ROUND(ROUND(H253,2)*ROUND(G253,3),2)</f>
      </c>
      <c r="O253">
        <f>(I253*21)/100</f>
      </c>
      <c t="s">
        <v>23</v>
      </c>
    </row>
    <row r="254" spans="1:5" ht="12.75">
      <c r="A254" s="35" t="s">
        <v>50</v>
      </c>
      <c r="E254" s="36" t="s">
        <v>58</v>
      </c>
    </row>
    <row r="255" spans="1:5" ht="191.25">
      <c r="A255" s="39" t="s">
        <v>52</v>
      </c>
      <c r="E255" s="38" t="s">
        <v>424</v>
      </c>
    </row>
    <row r="256" spans="1:16" ht="12.75">
      <c r="A256" s="25" t="s">
        <v>45</v>
      </c>
      <c s="29" t="s">
        <v>425</v>
      </c>
      <c s="29" t="s">
        <v>426</v>
      </c>
      <c s="25" t="s">
        <v>58</v>
      </c>
      <c s="30" t="s">
        <v>427</v>
      </c>
      <c s="31" t="s">
        <v>98</v>
      </c>
      <c s="32">
        <v>595</v>
      </c>
      <c s="33">
        <v>0</v>
      </c>
      <c s="34">
        <f>ROUND(ROUND(H256,2)*ROUND(G256,3),2)</f>
      </c>
      <c r="O256">
        <f>(I256*21)/100</f>
      </c>
      <c t="s">
        <v>23</v>
      </c>
    </row>
    <row r="257" spans="1:5" ht="12.75">
      <c r="A257" s="35" t="s">
        <v>50</v>
      </c>
      <c r="E257" s="36" t="s">
        <v>58</v>
      </c>
    </row>
    <row r="258" spans="1:5" ht="89.25">
      <c r="A258" s="39" t="s">
        <v>52</v>
      </c>
      <c r="E258" s="38" t="s">
        <v>428</v>
      </c>
    </row>
    <row r="259" spans="1:16" ht="12.75">
      <c r="A259" s="25" t="s">
        <v>45</v>
      </c>
      <c s="29" t="s">
        <v>429</v>
      </c>
      <c s="29" t="s">
        <v>430</v>
      </c>
      <c s="25" t="s">
        <v>58</v>
      </c>
      <c s="30" t="s">
        <v>431</v>
      </c>
      <c s="31" t="s">
        <v>98</v>
      </c>
      <c s="32">
        <v>8</v>
      </c>
      <c s="33">
        <v>0</v>
      </c>
      <c s="34">
        <f>ROUND(ROUND(H259,2)*ROUND(G259,3),2)</f>
      </c>
      <c r="O259">
        <f>(I259*21)/100</f>
      </c>
      <c t="s">
        <v>23</v>
      </c>
    </row>
    <row r="260" spans="1:5" ht="12.75">
      <c r="A260" s="35" t="s">
        <v>50</v>
      </c>
      <c r="E260" s="36" t="s">
        <v>58</v>
      </c>
    </row>
    <row r="261" spans="1:5" ht="38.25">
      <c r="A261" s="39" t="s">
        <v>52</v>
      </c>
      <c r="E261" s="38" t="s">
        <v>432</v>
      </c>
    </row>
    <row r="262" spans="1:16" ht="12.75">
      <c r="A262" s="25" t="s">
        <v>45</v>
      </c>
      <c s="29" t="s">
        <v>433</v>
      </c>
      <c s="29" t="s">
        <v>434</v>
      </c>
      <c s="25" t="s">
        <v>58</v>
      </c>
      <c s="30" t="s">
        <v>435</v>
      </c>
      <c s="31" t="s">
        <v>98</v>
      </c>
      <c s="32">
        <v>15</v>
      </c>
      <c s="33">
        <v>0</v>
      </c>
      <c s="34">
        <f>ROUND(ROUND(H262,2)*ROUND(G262,3),2)</f>
      </c>
      <c r="O262">
        <f>(I262*21)/100</f>
      </c>
      <c t="s">
        <v>23</v>
      </c>
    </row>
    <row r="263" spans="1:5" ht="12.75">
      <c r="A263" s="35" t="s">
        <v>50</v>
      </c>
      <c r="E263" s="36" t="s">
        <v>58</v>
      </c>
    </row>
    <row r="264" spans="1:5" ht="38.25">
      <c r="A264" s="39" t="s">
        <v>52</v>
      </c>
      <c r="E264" s="38" t="s">
        <v>436</v>
      </c>
    </row>
    <row r="265" spans="1:16" ht="12.75">
      <c r="A265" s="25" t="s">
        <v>45</v>
      </c>
      <c s="29" t="s">
        <v>437</v>
      </c>
      <c s="29" t="s">
        <v>438</v>
      </c>
      <c s="25" t="s">
        <v>58</v>
      </c>
      <c s="30" t="s">
        <v>439</v>
      </c>
      <c s="31" t="s">
        <v>98</v>
      </c>
      <c s="32">
        <v>150</v>
      </c>
      <c s="33">
        <v>0</v>
      </c>
      <c s="34">
        <f>ROUND(ROUND(H265,2)*ROUND(G265,3),2)</f>
      </c>
      <c r="O265">
        <f>(I265*21)/100</f>
      </c>
      <c t="s">
        <v>23</v>
      </c>
    </row>
    <row r="266" spans="1:5" ht="12.75">
      <c r="A266" s="35" t="s">
        <v>50</v>
      </c>
      <c r="E266" s="36" t="s">
        <v>440</v>
      </c>
    </row>
    <row r="267" spans="1:5" ht="25.5">
      <c r="A267" s="39" t="s">
        <v>52</v>
      </c>
      <c r="E267" s="38" t="s">
        <v>112</v>
      </c>
    </row>
    <row r="268" spans="1:16" ht="12.75">
      <c r="A268" s="25" t="s">
        <v>45</v>
      </c>
      <c s="29" t="s">
        <v>441</v>
      </c>
      <c s="29" t="s">
        <v>442</v>
      </c>
      <c s="25" t="s">
        <v>58</v>
      </c>
      <c s="30" t="s">
        <v>443</v>
      </c>
      <c s="31" t="s">
        <v>98</v>
      </c>
      <c s="32">
        <v>150</v>
      </c>
      <c s="33">
        <v>0</v>
      </c>
      <c s="34">
        <f>ROUND(ROUND(H268,2)*ROUND(G268,3),2)</f>
      </c>
      <c r="O268">
        <f>(I268*21)/100</f>
      </c>
      <c t="s">
        <v>23</v>
      </c>
    </row>
    <row r="269" spans="1:5" ht="25.5">
      <c r="A269" s="35" t="s">
        <v>50</v>
      </c>
      <c r="E269" s="36" t="s">
        <v>444</v>
      </c>
    </row>
    <row r="270" spans="1:5" ht="25.5">
      <c r="A270" s="39" t="s">
        <v>52</v>
      </c>
      <c r="E270" s="38" t="s">
        <v>112</v>
      </c>
    </row>
    <row r="271" spans="1:16" ht="25.5">
      <c r="A271" s="25" t="s">
        <v>45</v>
      </c>
      <c s="29" t="s">
        <v>445</v>
      </c>
      <c s="29" t="s">
        <v>446</v>
      </c>
      <c s="25" t="s">
        <v>58</v>
      </c>
      <c s="30" t="s">
        <v>447</v>
      </c>
      <c s="31" t="s">
        <v>98</v>
      </c>
      <c s="32">
        <v>84</v>
      </c>
      <c s="33">
        <v>0</v>
      </c>
      <c s="34">
        <f>ROUND(ROUND(H271,2)*ROUND(G271,3),2)</f>
      </c>
      <c r="O271">
        <f>(I271*21)/100</f>
      </c>
      <c t="s">
        <v>23</v>
      </c>
    </row>
    <row r="272" spans="1:5" ht="12.75">
      <c r="A272" s="35" t="s">
        <v>50</v>
      </c>
      <c r="E272" s="36" t="s">
        <v>448</v>
      </c>
    </row>
    <row r="273" spans="1:5" ht="76.5">
      <c r="A273" s="39" t="s">
        <v>52</v>
      </c>
      <c r="E273" s="38" t="s">
        <v>449</v>
      </c>
    </row>
    <row r="274" spans="1:16" ht="12.75">
      <c r="A274" s="25" t="s">
        <v>45</v>
      </c>
      <c s="29" t="s">
        <v>450</v>
      </c>
      <c s="29" t="s">
        <v>451</v>
      </c>
      <c s="25" t="s">
        <v>58</v>
      </c>
      <c s="30" t="s">
        <v>452</v>
      </c>
      <c s="31" t="s">
        <v>98</v>
      </c>
      <c s="32">
        <v>112</v>
      </c>
      <c s="33">
        <v>0</v>
      </c>
      <c s="34">
        <f>ROUND(ROUND(H274,2)*ROUND(G274,3),2)</f>
      </c>
      <c r="O274">
        <f>(I274*21)/100</f>
      </c>
      <c t="s">
        <v>23</v>
      </c>
    </row>
    <row r="275" spans="1:5" ht="12.75">
      <c r="A275" s="35" t="s">
        <v>50</v>
      </c>
      <c r="E275" s="36" t="s">
        <v>58</v>
      </c>
    </row>
    <row r="276" spans="1:5" ht="76.5">
      <c r="A276" s="39" t="s">
        <v>52</v>
      </c>
      <c r="E276" s="38" t="s">
        <v>453</v>
      </c>
    </row>
    <row r="277" spans="1:16" ht="25.5">
      <c r="A277" s="25" t="s">
        <v>45</v>
      </c>
      <c s="29" t="s">
        <v>454</v>
      </c>
      <c s="29" t="s">
        <v>455</v>
      </c>
      <c s="25" t="s">
        <v>58</v>
      </c>
      <c s="30" t="s">
        <v>456</v>
      </c>
      <c s="31" t="s">
        <v>69</v>
      </c>
      <c s="32">
        <v>33</v>
      </c>
      <c s="33">
        <v>0</v>
      </c>
      <c s="34">
        <f>ROUND(ROUND(H277,2)*ROUND(G277,3),2)</f>
      </c>
      <c r="O277">
        <f>(I277*21)/100</f>
      </c>
      <c t="s">
        <v>23</v>
      </c>
    </row>
    <row r="278" spans="1:5" ht="12.75">
      <c r="A278" s="35" t="s">
        <v>50</v>
      </c>
      <c r="E278" s="36" t="s">
        <v>457</v>
      </c>
    </row>
    <row r="279" spans="1:5" ht="89.25">
      <c r="A279" s="39" t="s">
        <v>52</v>
      </c>
      <c r="E279" s="38" t="s">
        <v>458</v>
      </c>
    </row>
    <row r="280" spans="1:16" ht="12.75">
      <c r="A280" s="25" t="s">
        <v>45</v>
      </c>
      <c s="29" t="s">
        <v>459</v>
      </c>
      <c s="29" t="s">
        <v>460</v>
      </c>
      <c s="25" t="s">
        <v>58</v>
      </c>
      <c s="30" t="s">
        <v>461</v>
      </c>
      <c s="31" t="s">
        <v>69</v>
      </c>
      <c s="32">
        <v>355</v>
      </c>
      <c s="33">
        <v>0</v>
      </c>
      <c s="34">
        <f>ROUND(ROUND(H280,2)*ROUND(G280,3),2)</f>
      </c>
      <c r="O280">
        <f>(I280*21)/100</f>
      </c>
      <c t="s">
        <v>23</v>
      </c>
    </row>
    <row r="281" spans="1:5" ht="12.75">
      <c r="A281" s="35" t="s">
        <v>50</v>
      </c>
      <c r="E281" s="36" t="s">
        <v>99</v>
      </c>
    </row>
    <row r="282" spans="1:5" ht="89.25">
      <c r="A282" s="39" t="s">
        <v>52</v>
      </c>
      <c r="E282" s="38" t="s">
        <v>462</v>
      </c>
    </row>
    <row r="283" spans="1:16" ht="12.75">
      <c r="A283" s="25" t="s">
        <v>45</v>
      </c>
      <c s="29" t="s">
        <v>463</v>
      </c>
      <c s="29" t="s">
        <v>464</v>
      </c>
      <c s="25" t="s">
        <v>58</v>
      </c>
      <c s="30" t="s">
        <v>465</v>
      </c>
      <c s="31" t="s">
        <v>74</v>
      </c>
      <c s="32">
        <v>11</v>
      </c>
      <c s="33">
        <v>0</v>
      </c>
      <c s="34">
        <f>ROUND(ROUND(H283,2)*ROUND(G283,3),2)</f>
      </c>
      <c r="O283">
        <f>(I283*21)/100</f>
      </c>
      <c t="s">
        <v>23</v>
      </c>
    </row>
    <row r="284" spans="1:5" ht="25.5">
      <c r="A284" s="35" t="s">
        <v>50</v>
      </c>
      <c r="E284" s="36" t="s">
        <v>93</v>
      </c>
    </row>
    <row r="285" spans="1:5" ht="38.25">
      <c r="A285" s="39" t="s">
        <v>52</v>
      </c>
      <c r="E285" s="38" t="s">
        <v>466</v>
      </c>
    </row>
    <row r="286" spans="1:16" ht="12.75">
      <c r="A286" s="25" t="s">
        <v>45</v>
      </c>
      <c s="29" t="s">
        <v>467</v>
      </c>
      <c s="29" t="s">
        <v>468</v>
      </c>
      <c s="25" t="s">
        <v>58</v>
      </c>
      <c s="30" t="s">
        <v>469</v>
      </c>
      <c s="31" t="s">
        <v>98</v>
      </c>
      <c s="32">
        <v>84</v>
      </c>
      <c s="33">
        <v>0</v>
      </c>
      <c s="34">
        <f>ROUND(ROUND(H286,2)*ROUND(G286,3),2)</f>
      </c>
      <c r="O286">
        <f>(I286*21)/100</f>
      </c>
      <c t="s">
        <v>23</v>
      </c>
    </row>
    <row r="287" spans="1:5" ht="12.75">
      <c r="A287" s="35" t="s">
        <v>50</v>
      </c>
      <c r="E287" s="36" t="s">
        <v>99</v>
      </c>
    </row>
    <row r="288" spans="1:5" ht="38.25">
      <c r="A288" s="39" t="s">
        <v>52</v>
      </c>
      <c r="E288" s="38" t="s">
        <v>470</v>
      </c>
    </row>
    <row r="289" spans="1:16" ht="12.75">
      <c r="A289" s="25" t="s">
        <v>45</v>
      </c>
      <c s="29" t="s">
        <v>471</v>
      </c>
      <c s="29" t="s">
        <v>472</v>
      </c>
      <c s="25" t="s">
        <v>58</v>
      </c>
      <c s="30" t="s">
        <v>473</v>
      </c>
      <c s="31" t="s">
        <v>154</v>
      </c>
      <c s="32">
        <v>1</v>
      </c>
      <c s="33">
        <v>0</v>
      </c>
      <c s="34">
        <f>ROUND(ROUND(H289,2)*ROUND(G289,3),2)</f>
      </c>
      <c r="O289">
        <f>(I289*21)/100</f>
      </c>
      <c t="s">
        <v>23</v>
      </c>
    </row>
    <row r="290" spans="1:5" ht="12.75">
      <c r="A290" s="35" t="s">
        <v>50</v>
      </c>
      <c r="E290" s="36" t="s">
        <v>99</v>
      </c>
    </row>
    <row r="291" spans="1:5" ht="25.5">
      <c r="A291" s="37" t="s">
        <v>52</v>
      </c>
      <c r="E291" s="38" t="s">
        <v>474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475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475</v>
      </c>
      <c s="6"/>
      <c s="18" t="s">
        <v>476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</f>
      </c>
      <c>
        <f>0+O9+O12+O15+O18+O21+O24</f>
      </c>
    </row>
    <row r="9" spans="1:16" ht="12.75">
      <c r="A9" s="25" t="s">
        <v>45</v>
      </c>
      <c s="29" t="s">
        <v>29</v>
      </c>
      <c s="29" t="s">
        <v>477</v>
      </c>
      <c s="25" t="s">
        <v>29</v>
      </c>
      <c s="30" t="s">
        <v>478</v>
      </c>
      <c s="31" t="s">
        <v>479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14.75">
      <c r="A10" s="35" t="s">
        <v>50</v>
      </c>
      <c r="E10" s="36" t="s">
        <v>480</v>
      </c>
    </row>
    <row r="11" spans="1:5" ht="12.75">
      <c r="A11" s="39" t="s">
        <v>52</v>
      </c>
      <c r="E11" s="38" t="s">
        <v>58</v>
      </c>
    </row>
    <row r="12" spans="1:16" ht="12.75">
      <c r="A12" s="25" t="s">
        <v>45</v>
      </c>
      <c s="29" t="s">
        <v>23</v>
      </c>
      <c s="29" t="s">
        <v>477</v>
      </c>
      <c s="25" t="s">
        <v>23</v>
      </c>
      <c s="30" t="s">
        <v>478</v>
      </c>
      <c s="31" t="s">
        <v>479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14.75">
      <c r="A13" s="35" t="s">
        <v>50</v>
      </c>
      <c r="E13" s="36" t="s">
        <v>481</v>
      </c>
    </row>
    <row r="14" spans="1:5" ht="12.75">
      <c r="A14" s="39" t="s">
        <v>52</v>
      </c>
      <c r="E14" s="38" t="s">
        <v>58</v>
      </c>
    </row>
    <row r="15" spans="1:16" ht="12.75">
      <c r="A15" s="25" t="s">
        <v>45</v>
      </c>
      <c s="29" t="s">
        <v>22</v>
      </c>
      <c s="29" t="s">
        <v>477</v>
      </c>
      <c s="25" t="s">
        <v>22</v>
      </c>
      <c s="30" t="s">
        <v>478</v>
      </c>
      <c s="31" t="s">
        <v>479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14.75">
      <c r="A16" s="35" t="s">
        <v>50</v>
      </c>
      <c r="E16" s="36" t="s">
        <v>482</v>
      </c>
    </row>
    <row r="17" spans="1:5" ht="12.75">
      <c r="A17" s="39" t="s">
        <v>52</v>
      </c>
      <c r="E17" s="38" t="s">
        <v>58</v>
      </c>
    </row>
    <row r="18" spans="1:16" ht="12.75">
      <c r="A18" s="25" t="s">
        <v>45</v>
      </c>
      <c s="29" t="s">
        <v>33</v>
      </c>
      <c s="29" t="s">
        <v>477</v>
      </c>
      <c s="25" t="s">
        <v>33</v>
      </c>
      <c s="30" t="s">
        <v>478</v>
      </c>
      <c s="31" t="s">
        <v>479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14.75">
      <c r="A19" s="35" t="s">
        <v>50</v>
      </c>
      <c r="E19" s="36" t="s">
        <v>483</v>
      </c>
    </row>
    <row r="20" spans="1:5" ht="12.75">
      <c r="A20" s="39" t="s">
        <v>52</v>
      </c>
      <c r="E20" s="38" t="s">
        <v>58</v>
      </c>
    </row>
    <row r="21" spans="1:16" ht="12.75">
      <c r="A21" s="25" t="s">
        <v>45</v>
      </c>
      <c s="29" t="s">
        <v>35</v>
      </c>
      <c s="29" t="s">
        <v>484</v>
      </c>
      <c s="25" t="s">
        <v>58</v>
      </c>
      <c s="30" t="s">
        <v>485</v>
      </c>
      <c s="31" t="s">
        <v>479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486</v>
      </c>
    </row>
    <row r="23" spans="1:5" ht="12.75">
      <c r="A23" s="39" t="s">
        <v>52</v>
      </c>
      <c r="E23" s="38" t="s">
        <v>58</v>
      </c>
    </row>
    <row r="24" spans="1:16" ht="12.75">
      <c r="A24" s="25" t="s">
        <v>45</v>
      </c>
      <c s="29" t="s">
        <v>37</v>
      </c>
      <c s="29" t="s">
        <v>487</v>
      </c>
      <c s="25" t="s">
        <v>58</v>
      </c>
      <c s="30" t="s">
        <v>488</v>
      </c>
      <c s="31" t="s">
        <v>479</v>
      </c>
      <c s="32">
        <v>1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489</v>
      </c>
    </row>
    <row r="26" spans="1:5" ht="12.75">
      <c r="A26" s="37" t="s">
        <v>52</v>
      </c>
      <c r="E26" s="38" t="s">
        <v>58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490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490</v>
      </c>
      <c s="6"/>
      <c s="18" t="s">
        <v>491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383</v>
      </c>
      <c s="19"/>
      <c s="19"/>
      <c s="19"/>
      <c s="28">
        <f>0+Q8</f>
      </c>
      <c r="O8">
        <f>0+R8</f>
      </c>
      <c r="Q8">
        <f>0+I9+I12+I15+I18+I21+I24+I27+I30+I33+I36+I39+I42</f>
      </c>
      <c>
        <f>0+O9+O12+O15+O18+O21+O24+O27+O30+O33+O36+O39+O42</f>
      </c>
    </row>
    <row r="9" spans="1:16" ht="12.75">
      <c r="A9" s="25" t="s">
        <v>45</v>
      </c>
      <c s="29" t="s">
        <v>29</v>
      </c>
      <c s="29" t="s">
        <v>492</v>
      </c>
      <c s="25" t="s">
        <v>58</v>
      </c>
      <c s="30" t="s">
        <v>493</v>
      </c>
      <c s="31" t="s">
        <v>154</v>
      </c>
      <c s="32">
        <v>100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58</v>
      </c>
    </row>
    <row r="11" spans="1:5" ht="25.5">
      <c r="A11" s="39" t="s">
        <v>52</v>
      </c>
      <c r="E11" s="38" t="s">
        <v>494</v>
      </c>
    </row>
    <row r="12" spans="1:16" ht="12.75">
      <c r="A12" s="25" t="s">
        <v>45</v>
      </c>
      <c s="29" t="s">
        <v>23</v>
      </c>
      <c s="29" t="s">
        <v>495</v>
      </c>
      <c s="25" t="s">
        <v>58</v>
      </c>
      <c s="30" t="s">
        <v>496</v>
      </c>
      <c s="31" t="s">
        <v>154</v>
      </c>
      <c s="32">
        <v>22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58</v>
      </c>
    </row>
    <row r="14" spans="1:5" ht="25.5">
      <c r="A14" s="39" t="s">
        <v>52</v>
      </c>
      <c r="E14" s="38" t="s">
        <v>497</v>
      </c>
    </row>
    <row r="15" spans="1:16" ht="25.5">
      <c r="A15" s="25" t="s">
        <v>45</v>
      </c>
      <c s="29" t="s">
        <v>22</v>
      </c>
      <c s="29" t="s">
        <v>498</v>
      </c>
      <c s="25" t="s">
        <v>58</v>
      </c>
      <c s="30" t="s">
        <v>499</v>
      </c>
      <c s="31" t="s">
        <v>154</v>
      </c>
      <c s="32">
        <v>42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58</v>
      </c>
    </row>
    <row r="17" spans="1:5" ht="25.5">
      <c r="A17" s="39" t="s">
        <v>52</v>
      </c>
      <c r="E17" s="38" t="s">
        <v>500</v>
      </c>
    </row>
    <row r="18" spans="1:16" ht="12.75">
      <c r="A18" s="25" t="s">
        <v>45</v>
      </c>
      <c s="29" t="s">
        <v>33</v>
      </c>
      <c s="29" t="s">
        <v>501</v>
      </c>
      <c s="25" t="s">
        <v>58</v>
      </c>
      <c s="30" t="s">
        <v>502</v>
      </c>
      <c s="31" t="s">
        <v>154</v>
      </c>
      <c s="32">
        <v>41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503</v>
      </c>
    </row>
    <row r="20" spans="1:5" ht="25.5">
      <c r="A20" s="39" t="s">
        <v>52</v>
      </c>
      <c r="E20" s="38" t="s">
        <v>504</v>
      </c>
    </row>
    <row r="21" spans="1:16" ht="12.75">
      <c r="A21" s="25" t="s">
        <v>45</v>
      </c>
      <c s="29" t="s">
        <v>35</v>
      </c>
      <c s="29" t="s">
        <v>505</v>
      </c>
      <c s="25" t="s">
        <v>58</v>
      </c>
      <c s="30" t="s">
        <v>506</v>
      </c>
      <c s="31" t="s">
        <v>69</v>
      </c>
      <c s="32">
        <v>35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507</v>
      </c>
    </row>
    <row r="23" spans="1:5" ht="25.5">
      <c r="A23" s="39" t="s">
        <v>52</v>
      </c>
      <c r="E23" s="38" t="s">
        <v>508</v>
      </c>
    </row>
    <row r="24" spans="1:16" ht="25.5">
      <c r="A24" s="25" t="s">
        <v>45</v>
      </c>
      <c s="29" t="s">
        <v>37</v>
      </c>
      <c s="29" t="s">
        <v>509</v>
      </c>
      <c s="25" t="s">
        <v>58</v>
      </c>
      <c s="30" t="s">
        <v>510</v>
      </c>
      <c s="31" t="s">
        <v>154</v>
      </c>
      <c s="32">
        <v>26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58</v>
      </c>
    </row>
    <row r="26" spans="1:5" ht="38.25">
      <c r="A26" s="39" t="s">
        <v>52</v>
      </c>
      <c r="E26" s="38" t="s">
        <v>511</v>
      </c>
    </row>
    <row r="27" spans="1:16" ht="12.75">
      <c r="A27" s="25" t="s">
        <v>45</v>
      </c>
      <c s="29" t="s">
        <v>77</v>
      </c>
      <c s="29" t="s">
        <v>512</v>
      </c>
      <c s="25" t="s">
        <v>58</v>
      </c>
      <c s="30" t="s">
        <v>513</v>
      </c>
      <c s="31" t="s">
        <v>154</v>
      </c>
      <c s="32">
        <v>30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401</v>
      </c>
    </row>
    <row r="29" spans="1:5" ht="25.5">
      <c r="A29" s="39" t="s">
        <v>52</v>
      </c>
      <c r="E29" s="38" t="s">
        <v>514</v>
      </c>
    </row>
    <row r="30" spans="1:16" ht="12.75">
      <c r="A30" s="25" t="s">
        <v>45</v>
      </c>
      <c s="29" t="s">
        <v>82</v>
      </c>
      <c s="29" t="s">
        <v>515</v>
      </c>
      <c s="25" t="s">
        <v>58</v>
      </c>
      <c s="30" t="s">
        <v>516</v>
      </c>
      <c s="31" t="s">
        <v>154</v>
      </c>
      <c s="32">
        <v>8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507</v>
      </c>
    </row>
    <row r="32" spans="1:5" ht="38.25">
      <c r="A32" s="39" t="s">
        <v>52</v>
      </c>
      <c r="E32" s="38" t="s">
        <v>517</v>
      </c>
    </row>
    <row r="33" spans="1:16" ht="25.5">
      <c r="A33" s="25" t="s">
        <v>45</v>
      </c>
      <c s="29" t="s">
        <v>40</v>
      </c>
      <c s="29" t="s">
        <v>518</v>
      </c>
      <c s="25" t="s">
        <v>58</v>
      </c>
      <c s="30" t="s">
        <v>519</v>
      </c>
      <c s="31" t="s">
        <v>69</v>
      </c>
      <c s="32">
        <v>762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25.5">
      <c r="A34" s="35" t="s">
        <v>50</v>
      </c>
      <c r="E34" s="36" t="s">
        <v>520</v>
      </c>
    </row>
    <row r="35" spans="1:5" ht="25.5">
      <c r="A35" s="39" t="s">
        <v>52</v>
      </c>
      <c r="E35" s="38" t="s">
        <v>521</v>
      </c>
    </row>
    <row r="36" spans="1:16" ht="25.5">
      <c r="A36" s="25" t="s">
        <v>45</v>
      </c>
      <c s="29" t="s">
        <v>42</v>
      </c>
      <c s="29" t="s">
        <v>522</v>
      </c>
      <c s="25" t="s">
        <v>58</v>
      </c>
      <c s="30" t="s">
        <v>523</v>
      </c>
      <c s="31" t="s">
        <v>69</v>
      </c>
      <c s="32">
        <v>762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38.25">
      <c r="A37" s="35" t="s">
        <v>50</v>
      </c>
      <c r="E37" s="36" t="s">
        <v>524</v>
      </c>
    </row>
    <row r="38" spans="1:5" ht="25.5">
      <c r="A38" s="39" t="s">
        <v>52</v>
      </c>
      <c r="E38" s="38" t="s">
        <v>521</v>
      </c>
    </row>
    <row r="39" spans="1:16" ht="12.75">
      <c r="A39" s="25" t="s">
        <v>45</v>
      </c>
      <c s="29" t="s">
        <v>95</v>
      </c>
      <c s="29" t="s">
        <v>525</v>
      </c>
      <c s="25" t="s">
        <v>58</v>
      </c>
      <c s="30" t="s">
        <v>526</v>
      </c>
      <c s="31" t="s">
        <v>154</v>
      </c>
      <c s="32">
        <v>2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58</v>
      </c>
    </row>
    <row r="41" spans="1:5" ht="25.5">
      <c r="A41" s="39" t="s">
        <v>52</v>
      </c>
      <c r="E41" s="38" t="s">
        <v>527</v>
      </c>
    </row>
    <row r="42" spans="1:16" ht="12.75">
      <c r="A42" s="25" t="s">
        <v>45</v>
      </c>
      <c s="29" t="s">
        <v>101</v>
      </c>
      <c s="29" t="s">
        <v>528</v>
      </c>
      <c s="25" t="s">
        <v>58</v>
      </c>
      <c s="30" t="s">
        <v>529</v>
      </c>
      <c s="31" t="s">
        <v>69</v>
      </c>
      <c s="32">
        <v>9000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530</v>
      </c>
    </row>
    <row r="44" spans="1:5" ht="12.75">
      <c r="A44" s="37" t="s">
        <v>52</v>
      </c>
      <c r="E44" s="38" t="s">
        <v>58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531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531</v>
      </c>
      <c s="6"/>
      <c s="18" t="s">
        <v>532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</f>
      </c>
      <c>
        <f>0+O9+O12+O15+O18+O21+O24+O27+O30+O33+O36+O39+O42+O45</f>
      </c>
    </row>
    <row r="9" spans="1:16" ht="12.75">
      <c r="A9" s="25" t="s">
        <v>45</v>
      </c>
      <c s="29" t="s">
        <v>29</v>
      </c>
      <c s="29" t="s">
        <v>533</v>
      </c>
      <c s="25" t="s">
        <v>58</v>
      </c>
      <c s="30" t="s">
        <v>534</v>
      </c>
      <c s="31" t="s">
        <v>479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535</v>
      </c>
    </row>
    <row r="11" spans="1:5" ht="12.75">
      <c r="A11" s="39" t="s">
        <v>52</v>
      </c>
      <c r="E11" s="38" t="s">
        <v>58</v>
      </c>
    </row>
    <row r="12" spans="1:16" ht="12.75">
      <c r="A12" s="25" t="s">
        <v>45</v>
      </c>
      <c s="29" t="s">
        <v>23</v>
      </c>
      <c s="29" t="s">
        <v>536</v>
      </c>
      <c s="25" t="s">
        <v>58</v>
      </c>
      <c s="30" t="s">
        <v>537</v>
      </c>
      <c s="31" t="s">
        <v>479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538</v>
      </c>
    </row>
    <row r="14" spans="1:5" ht="12.75">
      <c r="A14" s="39" t="s">
        <v>52</v>
      </c>
      <c r="E14" s="38" t="s">
        <v>58</v>
      </c>
    </row>
    <row r="15" spans="1:16" ht="12.75">
      <c r="A15" s="25" t="s">
        <v>45</v>
      </c>
      <c s="29" t="s">
        <v>22</v>
      </c>
      <c s="29" t="s">
        <v>477</v>
      </c>
      <c s="25" t="s">
        <v>539</v>
      </c>
      <c s="30" t="s">
        <v>478</v>
      </c>
      <c s="31" t="s">
        <v>479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38.25">
      <c r="A16" s="35" t="s">
        <v>50</v>
      </c>
      <c r="E16" s="36" t="s">
        <v>540</v>
      </c>
    </row>
    <row r="17" spans="1:5" ht="12.75">
      <c r="A17" s="39" t="s">
        <v>52</v>
      </c>
      <c r="E17" s="38" t="s">
        <v>58</v>
      </c>
    </row>
    <row r="18" spans="1:16" ht="12.75">
      <c r="A18" s="25" t="s">
        <v>45</v>
      </c>
      <c s="29" t="s">
        <v>33</v>
      </c>
      <c s="29" t="s">
        <v>484</v>
      </c>
      <c s="25" t="s">
        <v>539</v>
      </c>
      <c s="30" t="s">
        <v>485</v>
      </c>
      <c s="31" t="s">
        <v>479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38.25">
      <c r="A19" s="35" t="s">
        <v>50</v>
      </c>
      <c r="E19" s="36" t="s">
        <v>541</v>
      </c>
    </row>
    <row r="20" spans="1:5" ht="12.75">
      <c r="A20" s="39" t="s">
        <v>52</v>
      </c>
      <c r="E20" s="38" t="s">
        <v>58</v>
      </c>
    </row>
    <row r="21" spans="1:16" ht="12.75">
      <c r="A21" s="25" t="s">
        <v>45</v>
      </c>
      <c s="29" t="s">
        <v>35</v>
      </c>
      <c s="29" t="s">
        <v>542</v>
      </c>
      <c s="25" t="s">
        <v>58</v>
      </c>
      <c s="30" t="s">
        <v>543</v>
      </c>
      <c s="31" t="s">
        <v>479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544</v>
      </c>
    </row>
    <row r="23" spans="1:5" ht="12.75">
      <c r="A23" s="39" t="s">
        <v>52</v>
      </c>
      <c r="E23" s="38" t="s">
        <v>58</v>
      </c>
    </row>
    <row r="24" spans="1:16" ht="12.75">
      <c r="A24" s="25" t="s">
        <v>45</v>
      </c>
      <c s="29" t="s">
        <v>37</v>
      </c>
      <c s="29" t="s">
        <v>545</v>
      </c>
      <c s="25" t="s">
        <v>58</v>
      </c>
      <c s="30" t="s">
        <v>546</v>
      </c>
      <c s="31" t="s">
        <v>154</v>
      </c>
      <c s="32">
        <v>1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547</v>
      </c>
    </row>
    <row r="26" spans="1:5" ht="12.75">
      <c r="A26" s="39" t="s">
        <v>52</v>
      </c>
      <c r="E26" s="38" t="s">
        <v>58</v>
      </c>
    </row>
    <row r="27" spans="1:16" ht="12.75">
      <c r="A27" s="25" t="s">
        <v>45</v>
      </c>
      <c s="29" t="s">
        <v>77</v>
      </c>
      <c s="29" t="s">
        <v>548</v>
      </c>
      <c s="25" t="s">
        <v>58</v>
      </c>
      <c s="30" t="s">
        <v>549</v>
      </c>
      <c s="31" t="s">
        <v>479</v>
      </c>
      <c s="32">
        <v>1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550</v>
      </c>
    </row>
    <row r="29" spans="1:5" ht="12.75">
      <c r="A29" s="39" t="s">
        <v>52</v>
      </c>
      <c r="E29" s="38" t="s">
        <v>58</v>
      </c>
    </row>
    <row r="30" spans="1:16" ht="12.75">
      <c r="A30" s="25" t="s">
        <v>45</v>
      </c>
      <c s="29" t="s">
        <v>82</v>
      </c>
      <c s="29" t="s">
        <v>551</v>
      </c>
      <c s="25" t="s">
        <v>58</v>
      </c>
      <c s="30" t="s">
        <v>552</v>
      </c>
      <c s="31" t="s">
        <v>479</v>
      </c>
      <c s="32">
        <v>1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58</v>
      </c>
    </row>
    <row r="32" spans="1:5" ht="12.75">
      <c r="A32" s="39" t="s">
        <v>52</v>
      </c>
      <c r="E32" s="38" t="s">
        <v>58</v>
      </c>
    </row>
    <row r="33" spans="1:16" ht="12.75">
      <c r="A33" s="25" t="s">
        <v>45</v>
      </c>
      <c s="29" t="s">
        <v>40</v>
      </c>
      <c s="29" t="s">
        <v>553</v>
      </c>
      <c s="25" t="s">
        <v>58</v>
      </c>
      <c s="30" t="s">
        <v>554</v>
      </c>
      <c s="31" t="s">
        <v>479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555</v>
      </c>
    </row>
    <row r="35" spans="1:5" ht="12.75">
      <c r="A35" s="39" t="s">
        <v>52</v>
      </c>
      <c r="E35" s="38" t="s">
        <v>58</v>
      </c>
    </row>
    <row r="36" spans="1:16" ht="12.75">
      <c r="A36" s="25" t="s">
        <v>45</v>
      </c>
      <c s="29" t="s">
        <v>42</v>
      </c>
      <c s="29" t="s">
        <v>556</v>
      </c>
      <c s="25" t="s">
        <v>58</v>
      </c>
      <c s="30" t="s">
        <v>557</v>
      </c>
      <c s="31" t="s">
        <v>479</v>
      </c>
      <c s="32">
        <v>1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558</v>
      </c>
    </row>
    <row r="38" spans="1:5" ht="12.75">
      <c r="A38" s="39" t="s">
        <v>52</v>
      </c>
      <c r="E38" s="38" t="s">
        <v>58</v>
      </c>
    </row>
    <row r="39" spans="1:16" ht="12.75">
      <c r="A39" s="25" t="s">
        <v>45</v>
      </c>
      <c s="29" t="s">
        <v>95</v>
      </c>
      <c s="29" t="s">
        <v>559</v>
      </c>
      <c s="25" t="s">
        <v>47</v>
      </c>
      <c s="30" t="s">
        <v>560</v>
      </c>
      <c s="31" t="s">
        <v>154</v>
      </c>
      <c s="32">
        <v>2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58</v>
      </c>
    </row>
    <row r="41" spans="1:5" ht="25.5">
      <c r="A41" s="39" t="s">
        <v>52</v>
      </c>
      <c r="E41" s="38" t="s">
        <v>561</v>
      </c>
    </row>
    <row r="42" spans="1:16" ht="12.75">
      <c r="A42" s="25" t="s">
        <v>45</v>
      </c>
      <c s="29" t="s">
        <v>101</v>
      </c>
      <c s="29" t="s">
        <v>559</v>
      </c>
      <c s="25" t="s">
        <v>54</v>
      </c>
      <c s="30" t="s">
        <v>560</v>
      </c>
      <c s="31" t="s">
        <v>154</v>
      </c>
      <c s="32">
        <v>2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58</v>
      </c>
    </row>
    <row r="44" spans="1:5" ht="25.5">
      <c r="A44" s="39" t="s">
        <v>52</v>
      </c>
      <c r="E44" s="38" t="s">
        <v>562</v>
      </c>
    </row>
    <row r="45" spans="1:16" ht="12.75">
      <c r="A45" s="25" t="s">
        <v>45</v>
      </c>
      <c s="29" t="s">
        <v>103</v>
      </c>
      <c s="29" t="s">
        <v>563</v>
      </c>
      <c s="25" t="s">
        <v>58</v>
      </c>
      <c s="30" t="s">
        <v>564</v>
      </c>
      <c s="31" t="s">
        <v>479</v>
      </c>
      <c s="32">
        <v>1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58</v>
      </c>
    </row>
    <row r="47" spans="1:5" ht="12.75">
      <c r="A47" s="37" t="s">
        <v>52</v>
      </c>
      <c r="E47" s="38" t="s">
        <v>58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